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erconrad/Library/Mobile Documents/com~apple~CloudDocs/Conrad-Lehre/F+I/VL SoSe NOEM 2025/Übungen und Lösungen/"/>
    </mc:Choice>
  </mc:AlternateContent>
  <xr:revisionPtr revIDLastSave="0" documentId="8_{EEA0E92D-2E98-DF42-A8A9-522BFBA91203}" xr6:coauthVersionLast="47" xr6:coauthVersionMax="47" xr10:uidLastSave="{00000000-0000-0000-0000-000000000000}"/>
  <bookViews>
    <workbookView xWindow="0" yWindow="500" windowWidth="20640" windowHeight="18360" tabRatio="500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9" i="1" l="1"/>
  <c r="D137" i="1"/>
  <c r="C137" i="1"/>
  <c r="B100" i="1"/>
  <c r="B99" i="1"/>
  <c r="E67" i="1"/>
  <c r="C147" i="1"/>
  <c r="C138" i="1"/>
  <c r="D138" i="1" s="1"/>
  <c r="D129" i="1"/>
  <c r="E129" i="1"/>
  <c r="C129" i="1"/>
  <c r="C97" i="1"/>
  <c r="B69" i="1"/>
  <c r="D67" i="1"/>
  <c r="C67" i="1"/>
  <c r="F58" i="1"/>
  <c r="F57" i="1"/>
  <c r="C53" i="1"/>
  <c r="C54" i="1" s="1"/>
  <c r="D53" i="1"/>
  <c r="D54" i="1" s="1"/>
  <c r="E53" i="1"/>
  <c r="E54" i="1" s="1"/>
  <c r="F53" i="1"/>
  <c r="F54" i="1" s="1"/>
  <c r="B53" i="1"/>
  <c r="B54" i="1" s="1"/>
  <c r="C35" i="1"/>
  <c r="F24" i="1"/>
  <c r="F19" i="1"/>
  <c r="F20" i="1" s="1"/>
  <c r="E19" i="1"/>
  <c r="E20" i="1" s="1"/>
  <c r="D19" i="1"/>
  <c r="D20" i="1" s="1"/>
  <c r="C19" i="1"/>
  <c r="C20" i="1" s="1"/>
  <c r="B19" i="1"/>
  <c r="B20" i="1" s="1"/>
  <c r="H149" i="1"/>
  <c r="G149" i="1"/>
  <c r="F149" i="1"/>
  <c r="E149" i="1"/>
  <c r="H147" i="1"/>
  <c r="G147" i="1"/>
  <c r="F147" i="1"/>
  <c r="E147" i="1"/>
  <c r="D147" i="1"/>
  <c r="B147" i="1"/>
  <c r="B117" i="1"/>
  <c r="G115" i="1"/>
  <c r="F115" i="1"/>
  <c r="E115" i="1"/>
  <c r="D115" i="1"/>
  <c r="C115" i="1"/>
  <c r="B115" i="1"/>
  <c r="B108" i="1"/>
  <c r="G106" i="1"/>
  <c r="F106" i="1"/>
  <c r="E106" i="1"/>
  <c r="D106" i="1"/>
  <c r="C106" i="1"/>
  <c r="B106" i="1"/>
  <c r="G97" i="1"/>
  <c r="F97" i="1"/>
  <c r="E97" i="1"/>
  <c r="D97" i="1"/>
  <c r="B97" i="1"/>
  <c r="B87" i="1"/>
  <c r="F85" i="1"/>
  <c r="F84" i="1"/>
  <c r="F80" i="1"/>
  <c r="F81" i="1" s="1"/>
  <c r="E80" i="1"/>
  <c r="E81" i="1" s="1"/>
  <c r="D80" i="1"/>
  <c r="D81" i="1" s="1"/>
  <c r="C80" i="1"/>
  <c r="C81" i="1" s="1"/>
  <c r="B80" i="1"/>
  <c r="B81" i="1" s="1"/>
  <c r="F42" i="1"/>
  <c r="F41" i="1"/>
  <c r="E41" i="1"/>
  <c r="D41" i="1"/>
  <c r="C41" i="1"/>
  <c r="B41" i="1"/>
  <c r="F39" i="1"/>
  <c r="F38" i="1"/>
  <c r="E38" i="1"/>
  <c r="D38" i="1"/>
  <c r="C38" i="1"/>
  <c r="B38" i="1"/>
  <c r="F36" i="1"/>
  <c r="F35" i="1"/>
  <c r="E35" i="1"/>
  <c r="D35" i="1"/>
  <c r="B35" i="1"/>
  <c r="F25" i="1"/>
  <c r="G9" i="1"/>
  <c r="F9" i="1"/>
  <c r="E9" i="1"/>
  <c r="D9" i="1"/>
  <c r="C9" i="1"/>
  <c r="B8" i="1"/>
  <c r="B9" i="1" s="1"/>
  <c r="B130" i="1" l="1"/>
  <c r="B131" i="1" s="1"/>
  <c r="F56" i="1"/>
  <c r="F59" i="1" s="1"/>
  <c r="B107" i="1"/>
  <c r="B109" i="1" s="1"/>
  <c r="B98" i="1"/>
  <c r="F37" i="1"/>
  <c r="B116" i="1"/>
  <c r="B118" i="1" s="1"/>
  <c r="B68" i="1"/>
  <c r="B70" i="1" s="1"/>
  <c r="F23" i="1"/>
  <c r="F26" i="1" s="1"/>
  <c r="F43" i="1"/>
  <c r="F83" i="1"/>
  <c r="F86" i="1" s="1"/>
  <c r="B88" i="1" s="1"/>
  <c r="F40" i="1"/>
  <c r="C8" i="1"/>
  <c r="D8" i="1" s="1"/>
  <c r="E8" i="1" s="1"/>
  <c r="F8" i="1" s="1"/>
  <c r="G8" i="1" s="1"/>
</calcChain>
</file>

<file path=xl/sharedStrings.xml><?xml version="1.0" encoding="utf-8"?>
<sst xmlns="http://schemas.openxmlformats.org/spreadsheetml/2006/main" count="116" uniqueCount="49">
  <si>
    <t>Dynamische Investitionsvergleichsverfahren</t>
  </si>
  <si>
    <t>Vergleich Auf- und Abzinsung</t>
  </si>
  <si>
    <t>Aufzinsen</t>
  </si>
  <si>
    <t>UFM</t>
  </si>
  <si>
    <t>Z+ZZ</t>
  </si>
  <si>
    <t>VFM</t>
  </si>
  <si>
    <t>Aufgabe 1</t>
  </si>
  <si>
    <t>t</t>
  </si>
  <si>
    <t>AAZ</t>
  </si>
  <si>
    <t>AZ</t>
  </si>
  <si>
    <t>LIQEZ</t>
  </si>
  <si>
    <t>K-Periode</t>
  </si>
  <si>
    <t>Summe K-P</t>
  </si>
  <si>
    <t>K-LIQEZ</t>
  </si>
  <si>
    <t>Kapitalwert</t>
  </si>
  <si>
    <t>Aufgabe 2</t>
  </si>
  <si>
    <t>K(6%)</t>
  </si>
  <si>
    <t>K(8%)</t>
  </si>
  <si>
    <t>K(10%)</t>
  </si>
  <si>
    <t>Aufgabe 3</t>
  </si>
  <si>
    <t>E-Periode</t>
  </si>
  <si>
    <t>Summe E-P</t>
  </si>
  <si>
    <t>E-LIQEZ</t>
  </si>
  <si>
    <t>Endwert</t>
  </si>
  <si>
    <t>Annuität</t>
  </si>
  <si>
    <t>K-P</t>
  </si>
  <si>
    <t>AF</t>
  </si>
  <si>
    <t>Aufgabe 5</t>
  </si>
  <si>
    <t>Aufgabe 6</t>
  </si>
  <si>
    <t>Interner Zinsfuß</t>
  </si>
  <si>
    <t>Inv_1</t>
  </si>
  <si>
    <t>Inv_2</t>
  </si>
  <si>
    <t>Investitionsdauer</t>
  </si>
  <si>
    <t>Kapitalwerte</t>
  </si>
  <si>
    <t>oder</t>
  </si>
  <si>
    <t>-</t>
  </si>
  <si>
    <t>EZ</t>
  </si>
  <si>
    <t>NEZ</t>
  </si>
  <si>
    <t>A_0</t>
  </si>
  <si>
    <t>Zins in %</t>
  </si>
  <si>
    <t>i</t>
  </si>
  <si>
    <t>Alternative A</t>
  </si>
  <si>
    <t>Alternative B</t>
  </si>
  <si>
    <t>Alternative C</t>
  </si>
  <si>
    <t>i?</t>
  </si>
  <si>
    <t>gesucht: 0 = -1.010,50 + 500*(1+i)^(-1) + 400*(1+i)^(-2) + 300*(1+i)^(-3)</t>
  </si>
  <si>
    <t>NEZ_n...&gt;0</t>
  </si>
  <si>
    <t>Verzinsung*</t>
  </si>
  <si>
    <t>* interne Verzinsung mit dem internen Zinsfuß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</si>
</sst>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&quot; €&quot;_-;\-* #,##0.00&quot; €&quot;_-;_-* \-??&quot; €&quot;_-;_-@_-"/>
    <numFmt numFmtId="165" formatCode="#,##0.00&quot; €&quot;"/>
    <numFmt numFmtId="166" formatCode="_-* #,##0.00\ [$€-407]_-;\-* #,##0.00\ [$€-407]_-;_-* &quot;-&quot;??\ [$€-407]_-;_-@_-"/>
  </numFmts>
  <fonts count="7" x14ac:knownFonts="1">
    <font>
      <sz val="12"/>
      <color rgb="FF000000"/>
      <name val="Calibri"/>
      <family val="2"/>
      <charset val="1"/>
    </font>
    <font>
      <sz val="10"/>
      <name val="Arial"/>
      <family val="2"/>
    </font>
    <font>
      <b/>
      <sz val="12"/>
      <color rgb="FF000000"/>
      <name val="Calibri"/>
      <family val="2"/>
      <charset val="1"/>
    </font>
    <font>
      <sz val="12"/>
      <name val="Arial"/>
      <family val="2"/>
    </font>
    <font>
      <b/>
      <sz val="12"/>
      <color rgb="FF000000"/>
      <name val="Calibri"/>
      <family val="2"/>
    </font>
    <font>
      <b/>
      <sz val="12"/>
      <name val="Arial"/>
      <family val="2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Border="0" applyAlignment="0" applyProtection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2" fontId="2" fillId="0" borderId="0" xfId="0" applyNumberFormat="1" applyFont="1"/>
    <xf numFmtId="2" fontId="0" fillId="0" borderId="0" xfId="0" applyNumberFormat="1"/>
    <xf numFmtId="2" fontId="2" fillId="2" borderId="0" xfId="0" applyNumberFormat="1" applyFont="1" applyFill="1"/>
    <xf numFmtId="0" fontId="0" fillId="2" borderId="0" xfId="0" applyFill="1"/>
    <xf numFmtId="43" fontId="1" fillId="0" borderId="0" xfId="1"/>
    <xf numFmtId="43" fontId="3" fillId="0" borderId="0" xfId="1" applyFont="1"/>
    <xf numFmtId="166" fontId="3" fillId="0" borderId="0" xfId="1" applyNumberFormat="1" applyFont="1"/>
    <xf numFmtId="0" fontId="4" fillId="0" borderId="0" xfId="0" applyFont="1"/>
    <xf numFmtId="166" fontId="5" fillId="0" borderId="0" xfId="1" applyNumberFormat="1" applyFont="1"/>
    <xf numFmtId="166" fontId="4" fillId="0" borderId="0" xfId="0" applyNumberFormat="1" applyFont="1"/>
    <xf numFmtId="44" fontId="0" fillId="0" borderId="0" xfId="2" applyFont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9"/>
  <sheetViews>
    <sheetView tabSelected="1" zoomScale="140" zoomScaleNormal="140" workbookViewId="0">
      <selection activeCell="D150" sqref="D150"/>
    </sheetView>
  </sheetViews>
  <sheetFormatPr baseColWidth="10" defaultColWidth="11" defaultRowHeight="16" x14ac:dyDescent="0.2"/>
  <cols>
    <col min="1" max="1" width="12.83203125" customWidth="1"/>
    <col min="2" max="2" width="14" bestFit="1" customWidth="1"/>
    <col min="3" max="7" width="12.33203125" customWidth="1"/>
  </cols>
  <sheetData>
    <row r="1" spans="1:7" x14ac:dyDescent="0.2">
      <c r="A1" t="s">
        <v>0</v>
      </c>
    </row>
    <row r="3" spans="1:7" x14ac:dyDescent="0.2">
      <c r="A3" s="1" t="s">
        <v>1</v>
      </c>
      <c r="B3" s="1"/>
      <c r="C3" s="1"/>
    </row>
    <row r="5" spans="1:7" x14ac:dyDescent="0.2">
      <c r="B5">
        <v>2017</v>
      </c>
      <c r="C5">
        <v>2018</v>
      </c>
      <c r="D5">
        <v>2019</v>
      </c>
      <c r="E5">
        <v>2020</v>
      </c>
      <c r="F5">
        <v>2021</v>
      </c>
      <c r="G5">
        <v>2022</v>
      </c>
    </row>
    <row r="6" spans="1:7" x14ac:dyDescent="0.2">
      <c r="A6" t="s">
        <v>2</v>
      </c>
    </row>
    <row r="7" spans="1:7" x14ac:dyDescent="0.2">
      <c r="A7" t="s">
        <v>3</v>
      </c>
      <c r="B7" s="2">
        <v>10000</v>
      </c>
      <c r="C7" s="2"/>
      <c r="D7" s="2"/>
      <c r="E7" s="2"/>
      <c r="F7" s="2"/>
      <c r="G7" s="2"/>
    </row>
    <row r="8" spans="1:7" x14ac:dyDescent="0.2">
      <c r="A8" t="s">
        <v>4</v>
      </c>
      <c r="B8" s="2">
        <f>B7*0.06</f>
        <v>600</v>
      </c>
      <c r="C8" s="2">
        <f>B8*1.06</f>
        <v>636</v>
      </c>
      <c r="D8" s="2">
        <f>C8*1.06</f>
        <v>674.16000000000008</v>
      </c>
      <c r="E8" s="2">
        <f>D8*1.06</f>
        <v>714.60960000000011</v>
      </c>
      <c r="F8" s="2">
        <f>E8*1.06</f>
        <v>757.48617600000011</v>
      </c>
      <c r="G8" s="2">
        <f>F8*1.06</f>
        <v>802.9353465600002</v>
      </c>
    </row>
    <row r="9" spans="1:7" x14ac:dyDescent="0.2">
      <c r="A9" t="s">
        <v>5</v>
      </c>
      <c r="B9" s="2">
        <f>B8+B7</f>
        <v>10600</v>
      </c>
      <c r="C9" s="2">
        <f>B7*(1.06^2)</f>
        <v>11236.000000000002</v>
      </c>
      <c r="D9" s="2">
        <f>B7*(1.06^3)</f>
        <v>11910.160000000003</v>
      </c>
      <c r="E9" s="2">
        <f>B7*(1.06^4)</f>
        <v>12624.769600000003</v>
      </c>
      <c r="F9" s="2">
        <f>B7*(1.06^5)</f>
        <v>13382.255776000005</v>
      </c>
      <c r="G9" s="2">
        <f>B7*(1.06^6)</f>
        <v>14185.191122560005</v>
      </c>
    </row>
    <row r="11" spans="1:7" x14ac:dyDescent="0.2">
      <c r="A11" s="3"/>
    </row>
    <row r="12" spans="1:7" x14ac:dyDescent="0.2">
      <c r="A12" s="1" t="s">
        <v>6</v>
      </c>
    </row>
    <row r="14" spans="1:7" x14ac:dyDescent="0.2">
      <c r="A14" t="s">
        <v>7</v>
      </c>
      <c r="B14">
        <v>0</v>
      </c>
      <c r="C14">
        <v>1</v>
      </c>
      <c r="D14">
        <v>2</v>
      </c>
      <c r="E14">
        <v>3</v>
      </c>
      <c r="F14">
        <v>4</v>
      </c>
    </row>
    <row r="15" spans="1:7" x14ac:dyDescent="0.2">
      <c r="A15" t="s">
        <v>38</v>
      </c>
      <c r="B15" s="4">
        <v>4000</v>
      </c>
      <c r="C15" s="4"/>
      <c r="D15" s="4"/>
      <c r="E15" s="4"/>
      <c r="F15" s="4"/>
    </row>
    <row r="16" spans="1:7" x14ac:dyDescent="0.2">
      <c r="A16" t="s">
        <v>36</v>
      </c>
      <c r="B16" s="4">
        <v>700</v>
      </c>
      <c r="C16" s="4">
        <v>800</v>
      </c>
      <c r="D16" s="4">
        <v>1200</v>
      </c>
      <c r="E16" s="4">
        <v>800</v>
      </c>
      <c r="F16" s="4">
        <v>900</v>
      </c>
    </row>
    <row r="17" spans="1:7" x14ac:dyDescent="0.2">
      <c r="A17" t="s">
        <v>9</v>
      </c>
      <c r="B17" s="4">
        <v>300</v>
      </c>
      <c r="C17" s="4">
        <v>700</v>
      </c>
      <c r="D17" s="4">
        <v>500</v>
      </c>
      <c r="E17" s="4">
        <v>400</v>
      </c>
      <c r="F17" s="4">
        <v>200</v>
      </c>
    </row>
    <row r="18" spans="1:7" x14ac:dyDescent="0.2">
      <c r="A18" t="s">
        <v>10</v>
      </c>
      <c r="B18" s="4">
        <v>0</v>
      </c>
      <c r="C18" s="4">
        <v>0</v>
      </c>
      <c r="D18" s="4">
        <v>0</v>
      </c>
      <c r="E18" s="4">
        <v>0</v>
      </c>
      <c r="F18" s="4">
        <v>100</v>
      </c>
    </row>
    <row r="19" spans="1:7" x14ac:dyDescent="0.2">
      <c r="A19" t="s">
        <v>37</v>
      </c>
      <c r="B19" s="4">
        <f>B16-B17</f>
        <v>400</v>
      </c>
      <c r="C19" s="4">
        <f>C16-C17</f>
        <v>100</v>
      </c>
      <c r="D19" s="4">
        <f>D16-D17</f>
        <v>700</v>
      </c>
      <c r="E19" s="4">
        <f>E16-E17</f>
        <v>400</v>
      </c>
      <c r="F19" s="4">
        <f>F16-F17</f>
        <v>700</v>
      </c>
    </row>
    <row r="20" spans="1:7" x14ac:dyDescent="0.2">
      <c r="A20" t="s">
        <v>11</v>
      </c>
      <c r="B20" s="4">
        <f>B19*(1+($F$22/100))^(-B14)</f>
        <v>400</v>
      </c>
      <c r="C20" s="4">
        <f>C19*(1+($F$22/100))^(-C14)</f>
        <v>97.087378640776706</v>
      </c>
      <c r="D20" s="4">
        <f t="shared" ref="D20:F20" si="0">D19*(1+($F$22/100))^(-D14)</f>
        <v>659.81713639362806</v>
      </c>
      <c r="E20" s="4">
        <f t="shared" si="0"/>
        <v>366.05666374126383</v>
      </c>
      <c r="F20" s="4">
        <f t="shared" si="0"/>
        <v>621.94093354098231</v>
      </c>
    </row>
    <row r="21" spans="1:7" x14ac:dyDescent="0.2">
      <c r="B21" s="4"/>
      <c r="C21" s="4"/>
      <c r="D21" s="4"/>
      <c r="E21" s="4"/>
      <c r="F21" s="4"/>
    </row>
    <row r="22" spans="1:7" x14ac:dyDescent="0.2">
      <c r="A22" t="s">
        <v>39</v>
      </c>
      <c r="B22" s="4"/>
      <c r="C22" s="4"/>
      <c r="D22" s="4"/>
      <c r="E22" s="4"/>
      <c r="F22" s="10">
        <v>3</v>
      </c>
    </row>
    <row r="23" spans="1:7" x14ac:dyDescent="0.2">
      <c r="A23" t="s">
        <v>12</v>
      </c>
      <c r="B23" s="4"/>
      <c r="C23" s="4"/>
      <c r="D23" s="4"/>
      <c r="E23" s="4"/>
      <c r="F23" s="4">
        <f>SUM(B20:F20)</f>
        <v>2144.9021123166508</v>
      </c>
    </row>
    <row r="24" spans="1:7" x14ac:dyDescent="0.2">
      <c r="A24" t="s">
        <v>13</v>
      </c>
      <c r="B24" s="4"/>
      <c r="C24" s="4"/>
      <c r="D24" s="4"/>
      <c r="E24" s="4"/>
      <c r="F24" s="4">
        <f>F18*(1.03)^(-F14)</f>
        <v>88.848704791568906</v>
      </c>
      <c r="G24" s="4"/>
    </row>
    <row r="25" spans="1:7" x14ac:dyDescent="0.2">
      <c r="A25" t="s">
        <v>38</v>
      </c>
      <c r="B25" s="4"/>
      <c r="C25" s="4"/>
      <c r="D25" s="4"/>
      <c r="E25" s="4"/>
      <c r="F25" s="4">
        <f>B15*(-1)</f>
        <v>-4000</v>
      </c>
    </row>
    <row r="26" spans="1:7" x14ac:dyDescent="0.2">
      <c r="A26" s="3" t="s">
        <v>14</v>
      </c>
      <c r="B26" s="4"/>
      <c r="C26" s="4"/>
      <c r="D26" s="4"/>
      <c r="E26" s="4"/>
      <c r="F26" s="5">
        <f>SUM(F23:F25)</f>
        <v>-1766.2491828917805</v>
      </c>
    </row>
    <row r="29" spans="1:7" x14ac:dyDescent="0.2">
      <c r="A29" s="1" t="s">
        <v>15</v>
      </c>
    </row>
    <row r="31" spans="1:7" x14ac:dyDescent="0.2">
      <c r="A31" t="s">
        <v>7</v>
      </c>
      <c r="B31">
        <v>0</v>
      </c>
      <c r="C31">
        <v>1</v>
      </c>
      <c r="D31">
        <v>2</v>
      </c>
      <c r="E31">
        <v>3</v>
      </c>
      <c r="F31">
        <v>4</v>
      </c>
    </row>
    <row r="32" spans="1:7" x14ac:dyDescent="0.2">
      <c r="A32" t="s">
        <v>38</v>
      </c>
      <c r="B32" s="4">
        <v>10000</v>
      </c>
      <c r="C32" s="4"/>
      <c r="D32" s="4"/>
      <c r="E32" s="4"/>
      <c r="F32" s="4"/>
    </row>
    <row r="33" spans="1:6" x14ac:dyDescent="0.2">
      <c r="A33" t="s">
        <v>37</v>
      </c>
      <c r="B33" s="4"/>
      <c r="C33" s="4">
        <v>2500</v>
      </c>
      <c r="D33" s="4">
        <v>2500</v>
      </c>
      <c r="E33" s="4">
        <v>2500</v>
      </c>
      <c r="F33" s="4">
        <v>2500</v>
      </c>
    </row>
    <row r="34" spans="1:6" x14ac:dyDescent="0.2">
      <c r="A34" t="s">
        <v>10</v>
      </c>
      <c r="B34" s="4"/>
      <c r="C34" s="4"/>
      <c r="D34" s="4"/>
      <c r="E34" s="4"/>
      <c r="F34" s="4">
        <v>2340</v>
      </c>
    </row>
    <row r="35" spans="1:6" x14ac:dyDescent="0.2">
      <c r="A35" t="s">
        <v>16</v>
      </c>
      <c r="B35" s="4">
        <f>$B$32*(-1)</f>
        <v>-10000</v>
      </c>
      <c r="C35" s="4">
        <f>$C$33/((1.06)^($C$31))</f>
        <v>2358.4905660377358</v>
      </c>
      <c r="D35" s="4">
        <f>$D$33/((1.06)^($D$31))</f>
        <v>2224.9911000355996</v>
      </c>
      <c r="E35" s="4">
        <f>$E$33/((1.06)^($E$31))</f>
        <v>2099.048207580754</v>
      </c>
      <c r="F35" s="4">
        <f>$F$33/((1.06)^($F$31))</f>
        <v>1980.234158095051</v>
      </c>
    </row>
    <row r="36" spans="1:6" x14ac:dyDescent="0.2">
      <c r="B36" s="4"/>
      <c r="C36" s="4"/>
      <c r="D36" s="4"/>
      <c r="E36" s="4"/>
      <c r="F36" s="4">
        <f>$F$34/((1.06)^($F$31))</f>
        <v>1853.4991719769678</v>
      </c>
    </row>
    <row r="37" spans="1:6" x14ac:dyDescent="0.2">
      <c r="A37" s="3" t="s">
        <v>14</v>
      </c>
      <c r="B37" s="5"/>
      <c r="C37" s="5"/>
      <c r="D37" s="5"/>
      <c r="E37" s="5"/>
      <c r="F37" s="5">
        <f>SUM(B35:F35)+F36</f>
        <v>516.2632037261078</v>
      </c>
    </row>
    <row r="38" spans="1:6" x14ac:dyDescent="0.2">
      <c r="A38" t="s">
        <v>17</v>
      </c>
      <c r="B38" s="4">
        <f>$B$32*(-1)</f>
        <v>-10000</v>
      </c>
      <c r="C38" s="4">
        <f>$C$33/((1.08)^($C$31))</f>
        <v>2314.8148148148148</v>
      </c>
      <c r="D38" s="4">
        <f>$D$33/((1.08)^($D$31))</f>
        <v>2143.347050754458</v>
      </c>
      <c r="E38" s="4">
        <f>$E$33/((1.08)^($E$31))</f>
        <v>1984.5806025504239</v>
      </c>
      <c r="F38" s="4">
        <f>$F$33/((1.08)^($F$31))</f>
        <v>1837.5746319911332</v>
      </c>
    </row>
    <row r="39" spans="1:6" x14ac:dyDescent="0.2">
      <c r="B39" s="4"/>
      <c r="C39" s="4"/>
      <c r="D39" s="4"/>
      <c r="E39" s="4"/>
      <c r="F39" s="4">
        <f>$F$34/((1.08)^($F$31))</f>
        <v>1719.9698555437005</v>
      </c>
    </row>
    <row r="40" spans="1:6" x14ac:dyDescent="0.2">
      <c r="A40" s="3" t="s">
        <v>14</v>
      </c>
      <c r="B40" s="5"/>
      <c r="C40" s="5"/>
      <c r="D40" s="5"/>
      <c r="E40" s="5"/>
      <c r="F40" s="5">
        <f>SUM(B38:F38)+F39</f>
        <v>0.28695565453040217</v>
      </c>
    </row>
    <row r="41" spans="1:6" x14ac:dyDescent="0.2">
      <c r="A41" t="s">
        <v>18</v>
      </c>
      <c r="B41" s="4">
        <f>$B$32*(-1)</f>
        <v>-10000</v>
      </c>
      <c r="C41" s="4">
        <f>$C$33/((1.1)^($C$31))</f>
        <v>2272.7272727272725</v>
      </c>
      <c r="D41" s="4">
        <f>$D$33/((1.1)^($D$31))</f>
        <v>2066.1157024793383</v>
      </c>
      <c r="E41" s="4">
        <f>$E$33/((1.1)^($E$31))</f>
        <v>1878.2870022539439</v>
      </c>
      <c r="F41" s="4">
        <f>$F$33/((1.1)^($F$31))</f>
        <v>1707.5336384126763</v>
      </c>
    </row>
    <row r="42" spans="1:6" x14ac:dyDescent="0.2">
      <c r="B42" s="4"/>
      <c r="C42" s="4"/>
      <c r="D42" s="4"/>
      <c r="E42" s="4"/>
      <c r="F42" s="4">
        <f>$F$34/((1.1)^($F$31))</f>
        <v>1598.2514855542649</v>
      </c>
    </row>
    <row r="43" spans="1:6" x14ac:dyDescent="0.2">
      <c r="A43" s="3" t="s">
        <v>14</v>
      </c>
      <c r="B43" s="5"/>
      <c r="C43" s="5"/>
      <c r="D43" s="5"/>
      <c r="E43" s="5"/>
      <c r="F43" s="5">
        <f>SUM(B41:F41)+F42</f>
        <v>-477.0848985725047</v>
      </c>
    </row>
    <row r="46" spans="1:6" x14ac:dyDescent="0.2">
      <c r="A46" s="1" t="s">
        <v>19</v>
      </c>
    </row>
    <row r="48" spans="1:6" x14ac:dyDescent="0.2">
      <c r="A48" t="s">
        <v>7</v>
      </c>
      <c r="B48">
        <v>0</v>
      </c>
      <c r="C48">
        <v>1</v>
      </c>
      <c r="D48">
        <v>2</v>
      </c>
      <c r="E48">
        <v>3</v>
      </c>
      <c r="F48">
        <v>4</v>
      </c>
    </row>
    <row r="49" spans="1:6" x14ac:dyDescent="0.2">
      <c r="A49" t="s">
        <v>8</v>
      </c>
      <c r="B49" s="4">
        <v>4000</v>
      </c>
      <c r="C49" s="4"/>
      <c r="D49" s="4"/>
      <c r="E49" s="4"/>
      <c r="F49" s="4"/>
    </row>
    <row r="50" spans="1:6" x14ac:dyDescent="0.2">
      <c r="A50" t="s">
        <v>36</v>
      </c>
      <c r="B50" s="4">
        <v>700</v>
      </c>
      <c r="C50" s="4">
        <v>800</v>
      </c>
      <c r="D50" s="4">
        <v>1200</v>
      </c>
      <c r="E50" s="4">
        <v>800</v>
      </c>
      <c r="F50" s="4">
        <v>900</v>
      </c>
    </row>
    <row r="51" spans="1:6" x14ac:dyDescent="0.2">
      <c r="A51" t="s">
        <v>9</v>
      </c>
      <c r="B51" s="4">
        <v>300</v>
      </c>
      <c r="C51" s="4">
        <v>700</v>
      </c>
      <c r="D51" s="4">
        <v>500</v>
      </c>
      <c r="E51" s="4">
        <v>400</v>
      </c>
      <c r="F51" s="4">
        <v>200</v>
      </c>
    </row>
    <row r="52" spans="1:6" x14ac:dyDescent="0.2">
      <c r="A52" t="s">
        <v>10</v>
      </c>
      <c r="B52" s="4"/>
      <c r="C52" s="4"/>
      <c r="D52" s="4"/>
      <c r="E52" s="4"/>
      <c r="F52" s="4">
        <v>100</v>
      </c>
    </row>
    <row r="53" spans="1:6" x14ac:dyDescent="0.2">
      <c r="A53" t="s">
        <v>37</v>
      </c>
      <c r="B53" s="4">
        <f>B50-B51</f>
        <v>400</v>
      </c>
      <c r="C53" s="4">
        <f t="shared" ref="C53:F53" si="1">C50-C51</f>
        <v>100</v>
      </c>
      <c r="D53" s="4">
        <f t="shared" si="1"/>
        <v>700</v>
      </c>
      <c r="E53" s="4">
        <f t="shared" si="1"/>
        <v>400</v>
      </c>
      <c r="F53" s="4">
        <f t="shared" si="1"/>
        <v>700</v>
      </c>
    </row>
    <row r="54" spans="1:6" x14ac:dyDescent="0.2">
      <c r="A54" t="s">
        <v>20</v>
      </c>
      <c r="B54" s="4">
        <f>B53*(1+0.03)^($F$48-B48)</f>
        <v>450.20352399999996</v>
      </c>
      <c r="C54" s="4">
        <f>C53*(1+0.03)^($F$48-C48)</f>
        <v>109.2727</v>
      </c>
      <c r="D54" s="4">
        <f>D53*(1+0.03)^($F$48-D48)</f>
        <v>742.63</v>
      </c>
      <c r="E54" s="4">
        <f>E53*(1+0.03)^($F$48-E48)</f>
        <v>412</v>
      </c>
      <c r="F54" s="4">
        <f>F53*(1+0.03)^($F$48-F48)</f>
        <v>700</v>
      </c>
    </row>
    <row r="55" spans="1:6" x14ac:dyDescent="0.2">
      <c r="B55" s="4"/>
      <c r="C55" s="4"/>
      <c r="D55" s="4"/>
      <c r="E55" s="4"/>
      <c r="F55" s="4"/>
    </row>
    <row r="56" spans="1:6" x14ac:dyDescent="0.2">
      <c r="A56" t="s">
        <v>21</v>
      </c>
      <c r="B56" s="4"/>
      <c r="C56" s="4"/>
      <c r="D56" s="4"/>
      <c r="E56" s="4"/>
      <c r="F56" s="4">
        <f>SUM(B54:F54)</f>
        <v>2414.1062240000001</v>
      </c>
    </row>
    <row r="57" spans="1:6" x14ac:dyDescent="0.2">
      <c r="A57" t="s">
        <v>22</v>
      </c>
      <c r="B57" s="4"/>
      <c r="C57" s="4"/>
      <c r="D57" s="4"/>
      <c r="E57" s="4"/>
      <c r="F57" s="4">
        <f>F52</f>
        <v>100</v>
      </c>
    </row>
    <row r="58" spans="1:6" x14ac:dyDescent="0.2">
      <c r="A58" t="s">
        <v>38</v>
      </c>
      <c r="B58" s="4"/>
      <c r="C58" s="4"/>
      <c r="D58" s="4"/>
      <c r="E58" s="4"/>
      <c r="F58" s="4">
        <f>(-1)*B49*(1.03^4)</f>
        <v>-4502.0352399999992</v>
      </c>
    </row>
    <row r="59" spans="1:6" x14ac:dyDescent="0.2">
      <c r="A59" s="3" t="s">
        <v>23</v>
      </c>
      <c r="B59" s="4"/>
      <c r="C59" s="4"/>
      <c r="D59" s="4"/>
      <c r="E59" s="4"/>
      <c r="F59" s="5">
        <f>SUM(F56:F58)</f>
        <v>-1987.9290159999991</v>
      </c>
    </row>
    <row r="62" spans="1:6" x14ac:dyDescent="0.2">
      <c r="A62" s="1" t="s">
        <v>24</v>
      </c>
      <c r="B62" t="s">
        <v>40</v>
      </c>
      <c r="C62">
        <v>5</v>
      </c>
    </row>
    <row r="64" spans="1:6" x14ac:dyDescent="0.2">
      <c r="A64" t="s">
        <v>7</v>
      </c>
      <c r="B64">
        <v>0</v>
      </c>
      <c r="C64">
        <v>1</v>
      </c>
      <c r="D64">
        <v>2</v>
      </c>
      <c r="E64">
        <v>4</v>
      </c>
    </row>
    <row r="65" spans="1:6" x14ac:dyDescent="0.2">
      <c r="A65" t="s">
        <v>38</v>
      </c>
      <c r="B65" s="4">
        <v>-800</v>
      </c>
      <c r="C65" s="4"/>
      <c r="D65" s="4"/>
      <c r="E65" s="4"/>
    </row>
    <row r="66" spans="1:6" x14ac:dyDescent="0.2">
      <c r="A66" t="s">
        <v>37</v>
      </c>
      <c r="B66" s="4"/>
      <c r="C66" s="4">
        <v>500</v>
      </c>
      <c r="D66" s="4">
        <v>400</v>
      </c>
      <c r="E66" s="4">
        <v>300</v>
      </c>
    </row>
    <row r="67" spans="1:6" x14ac:dyDescent="0.2">
      <c r="A67" t="s">
        <v>25</v>
      </c>
      <c r="B67" s="4"/>
      <c r="C67" s="4">
        <f>C66/((1+(C62/100))^C64)</f>
        <v>476.19047619047615</v>
      </c>
      <c r="D67" s="4">
        <f>D66/((1+(C62/100))^D64)</f>
        <v>362.81179138321994</v>
      </c>
      <c r="E67" s="4">
        <f>E66/((1+(C62/100))^E64)</f>
        <v>246.81074243756458</v>
      </c>
    </row>
    <row r="68" spans="1:6" x14ac:dyDescent="0.2">
      <c r="A68" s="3" t="s">
        <v>14</v>
      </c>
      <c r="B68" s="5">
        <f>B65+C67+D67+E67</f>
        <v>285.81301001126064</v>
      </c>
      <c r="C68" s="4"/>
      <c r="D68" s="4"/>
      <c r="E68" s="4"/>
    </row>
    <row r="69" spans="1:6" x14ac:dyDescent="0.2">
      <c r="A69" s="3" t="s">
        <v>26</v>
      </c>
      <c r="B69" s="6">
        <f>(C62/100)*(((1+(C62/100))^E64)/(((1+(C62/100))^E64)-1))</f>
        <v>0.2820118326034628</v>
      </c>
      <c r="C69" s="7"/>
      <c r="D69" s="7"/>
      <c r="E69" s="7"/>
    </row>
    <row r="70" spans="1:6" x14ac:dyDescent="0.2">
      <c r="A70" s="3" t="s">
        <v>24</v>
      </c>
      <c r="B70" s="5">
        <f>B69*B68</f>
        <v>80.602650735187467</v>
      </c>
      <c r="C70" s="7"/>
      <c r="D70" s="7"/>
      <c r="E70" s="7"/>
    </row>
    <row r="73" spans="1:6" x14ac:dyDescent="0.2">
      <c r="A73" s="1" t="s">
        <v>27</v>
      </c>
    </row>
    <row r="75" spans="1:6" x14ac:dyDescent="0.2">
      <c r="A75" t="s">
        <v>7</v>
      </c>
      <c r="B75">
        <v>0</v>
      </c>
      <c r="C75">
        <v>1</v>
      </c>
      <c r="D75">
        <v>2</v>
      </c>
      <c r="E75">
        <v>3</v>
      </c>
      <c r="F75">
        <v>4</v>
      </c>
    </row>
    <row r="76" spans="1:6" x14ac:dyDescent="0.2">
      <c r="A76" t="s">
        <v>38</v>
      </c>
      <c r="B76" s="4">
        <v>2000</v>
      </c>
      <c r="C76" s="4"/>
      <c r="D76" s="4"/>
      <c r="E76" s="4"/>
      <c r="F76" s="4"/>
    </row>
    <row r="77" spans="1:6" x14ac:dyDescent="0.2">
      <c r="A77" t="s">
        <v>36</v>
      </c>
      <c r="B77" s="4">
        <v>700</v>
      </c>
      <c r="C77" s="4">
        <v>800</v>
      </c>
      <c r="D77" s="4">
        <v>1200</v>
      </c>
      <c r="E77" s="4">
        <v>800</v>
      </c>
      <c r="F77" s="4">
        <v>900</v>
      </c>
    </row>
    <row r="78" spans="1:6" x14ac:dyDescent="0.2">
      <c r="A78" t="s">
        <v>9</v>
      </c>
      <c r="B78" s="4">
        <v>300</v>
      </c>
      <c r="C78" s="4">
        <v>700</v>
      </c>
      <c r="D78" s="4">
        <v>500</v>
      </c>
      <c r="E78" s="4">
        <v>400</v>
      </c>
      <c r="F78" s="4">
        <v>200</v>
      </c>
    </row>
    <row r="79" spans="1:6" x14ac:dyDescent="0.2">
      <c r="A79" t="s">
        <v>10</v>
      </c>
      <c r="B79" s="4"/>
      <c r="C79" s="4"/>
      <c r="D79" s="4"/>
      <c r="E79" s="4"/>
      <c r="F79" s="4">
        <v>100</v>
      </c>
    </row>
    <row r="80" spans="1:6" x14ac:dyDescent="0.2">
      <c r="A80" t="s">
        <v>37</v>
      </c>
      <c r="B80" s="4">
        <f>B77-B78</f>
        <v>400</v>
      </c>
      <c r="C80" s="4">
        <f>C77-C78</f>
        <v>100</v>
      </c>
      <c r="D80" s="4">
        <f>D77-D78</f>
        <v>700</v>
      </c>
      <c r="E80" s="4">
        <f>E77-E78</f>
        <v>400</v>
      </c>
      <c r="F80" s="4">
        <f>F77-F78</f>
        <v>700</v>
      </c>
    </row>
    <row r="81" spans="1:7" x14ac:dyDescent="0.2">
      <c r="A81" t="s">
        <v>11</v>
      </c>
      <c r="B81" s="4">
        <f>B80*(1+0.03)^(-B75)</f>
        <v>400</v>
      </c>
      <c r="C81" s="4">
        <f>C80*(1+0.03)^(-C75)</f>
        <v>97.087378640776706</v>
      </c>
      <c r="D81" s="4">
        <f>D80*(1+0.03)^(-D75)</f>
        <v>659.81713639362806</v>
      </c>
      <c r="E81" s="4">
        <f>E80*(1+0.03)^(-E75)</f>
        <v>366.05666374126383</v>
      </c>
      <c r="F81" s="4">
        <f>F80*(1+0.03)^(-F75)</f>
        <v>621.94093354098231</v>
      </c>
    </row>
    <row r="82" spans="1:7" x14ac:dyDescent="0.2">
      <c r="B82" s="4"/>
      <c r="C82" s="4"/>
      <c r="D82" s="4"/>
      <c r="E82" s="4"/>
      <c r="F82" s="4"/>
    </row>
    <row r="83" spans="1:7" x14ac:dyDescent="0.2">
      <c r="A83" t="s">
        <v>12</v>
      </c>
      <c r="B83" s="4"/>
      <c r="C83" s="4"/>
      <c r="D83" s="4"/>
      <c r="E83" s="4"/>
      <c r="F83" s="4">
        <f>SUM(B81:F81)</f>
        <v>2144.9021123166508</v>
      </c>
    </row>
    <row r="84" spans="1:7" x14ac:dyDescent="0.2">
      <c r="A84" t="s">
        <v>13</v>
      </c>
      <c r="B84" s="4"/>
      <c r="C84" s="4"/>
      <c r="D84" s="4"/>
      <c r="E84" s="4"/>
      <c r="F84" s="4">
        <f>F79*(1.03)^(-F75)</f>
        <v>88.848704791568906</v>
      </c>
    </row>
    <row r="85" spans="1:7" x14ac:dyDescent="0.2">
      <c r="A85" t="s">
        <v>38</v>
      </c>
      <c r="B85" s="4"/>
      <c r="C85" s="4"/>
      <c r="D85" s="4"/>
      <c r="E85" s="4"/>
      <c r="F85" s="4">
        <f>B76*(-1)</f>
        <v>-2000</v>
      </c>
    </row>
    <row r="86" spans="1:7" x14ac:dyDescent="0.2">
      <c r="A86" s="3" t="s">
        <v>14</v>
      </c>
      <c r="B86" s="4"/>
      <c r="C86" s="4"/>
      <c r="D86" s="4"/>
      <c r="E86" s="4"/>
      <c r="F86" s="5">
        <f>SUM(F83:F85)</f>
        <v>233.75081710821951</v>
      </c>
    </row>
    <row r="87" spans="1:7" x14ac:dyDescent="0.2">
      <c r="A87" s="3" t="s">
        <v>26</v>
      </c>
      <c r="B87" s="6">
        <f>0.03*(((1+0.03)^F75)/(((1+0.03)^F75)-1))</f>
        <v>0.26902704519308257</v>
      </c>
    </row>
    <row r="88" spans="1:7" x14ac:dyDescent="0.2">
      <c r="A88" s="3" t="s">
        <v>24</v>
      </c>
      <c r="B88" s="5">
        <f>B87*F86</f>
        <v>62.885291638092951</v>
      </c>
    </row>
    <row r="91" spans="1:7" x14ac:dyDescent="0.2">
      <c r="A91" s="1" t="s">
        <v>28</v>
      </c>
    </row>
    <row r="92" spans="1:7" x14ac:dyDescent="0.2">
      <c r="A92" s="3"/>
    </row>
    <row r="93" spans="1:7" x14ac:dyDescent="0.2">
      <c r="A93" t="s">
        <v>41</v>
      </c>
    </row>
    <row r="94" spans="1:7" x14ac:dyDescent="0.2">
      <c r="A94" t="s">
        <v>7</v>
      </c>
      <c r="B94">
        <v>0</v>
      </c>
      <c r="C94">
        <v>1</v>
      </c>
      <c r="D94">
        <v>2</v>
      </c>
      <c r="E94">
        <v>3</v>
      </c>
      <c r="F94">
        <v>4</v>
      </c>
      <c r="G94">
        <v>5</v>
      </c>
    </row>
    <row r="95" spans="1:7" x14ac:dyDescent="0.2">
      <c r="A95" s="7" t="s">
        <v>38</v>
      </c>
      <c r="B95" s="4">
        <v>500000</v>
      </c>
      <c r="C95" s="4"/>
      <c r="D95" s="4"/>
      <c r="E95" s="4"/>
      <c r="F95" s="4"/>
      <c r="G95" s="4"/>
    </row>
    <row r="96" spans="1:7" x14ac:dyDescent="0.2">
      <c r="A96" s="7" t="s">
        <v>37</v>
      </c>
      <c r="B96" s="4"/>
      <c r="C96" s="4">
        <v>150000</v>
      </c>
      <c r="D96" s="4">
        <v>150000</v>
      </c>
      <c r="E96" s="4">
        <v>150000</v>
      </c>
      <c r="F96" s="4">
        <v>150000</v>
      </c>
      <c r="G96" s="4">
        <v>150000</v>
      </c>
    </row>
    <row r="97" spans="1:7" x14ac:dyDescent="0.2">
      <c r="A97" s="7" t="s">
        <v>11</v>
      </c>
      <c r="B97" s="4">
        <f>B95*(-1)</f>
        <v>-500000</v>
      </c>
      <c r="C97" s="4">
        <f>C96/(1.08^C94)</f>
        <v>138888.88888888888</v>
      </c>
      <c r="D97" s="4">
        <f>D96/(1.08^D94)</f>
        <v>128600.82304526748</v>
      </c>
      <c r="E97" s="4">
        <f>E96/(1.08^E94)</f>
        <v>119074.83615302543</v>
      </c>
      <c r="F97" s="4">
        <f>F96/(1.08^F94)</f>
        <v>110254.47791946799</v>
      </c>
      <c r="G97" s="4">
        <f>G96/(1.08^G94)</f>
        <v>102087.47955506295</v>
      </c>
    </row>
    <row r="98" spans="1:7" x14ac:dyDescent="0.2">
      <c r="A98" s="6" t="s">
        <v>14</v>
      </c>
      <c r="B98" s="5">
        <f>SUM(B97:G97)</f>
        <v>98906.505561712736</v>
      </c>
      <c r="C98" s="4"/>
      <c r="D98" s="4"/>
      <c r="E98" s="4"/>
      <c r="F98" s="4"/>
      <c r="G98" s="4"/>
    </row>
    <row r="99" spans="1:7" x14ac:dyDescent="0.2">
      <c r="A99" s="6" t="s">
        <v>26</v>
      </c>
      <c r="B99" s="6">
        <f>0.08*(((1+0.08)^G94)/(((1+0.08)^G94)-1))</f>
        <v>0.25045645456683646</v>
      </c>
      <c r="C99" s="7"/>
      <c r="D99" s="7"/>
      <c r="E99" s="7"/>
      <c r="F99" s="7"/>
      <c r="G99" s="7"/>
    </row>
    <row r="100" spans="1:7" x14ac:dyDescent="0.2">
      <c r="A100" s="6" t="s">
        <v>24</v>
      </c>
      <c r="B100" s="5">
        <f>B99*B98</f>
        <v>24771.772716581665</v>
      </c>
      <c r="C100" s="7"/>
      <c r="D100" s="7"/>
      <c r="E100" s="7"/>
      <c r="F100" s="7"/>
      <c r="G100" s="7"/>
    </row>
    <row r="102" spans="1:7" x14ac:dyDescent="0.2">
      <c r="A102" s="6" t="s">
        <v>42</v>
      </c>
    </row>
    <row r="103" spans="1:7" x14ac:dyDescent="0.2">
      <c r="A103" t="s">
        <v>7</v>
      </c>
      <c r="B103">
        <v>0</v>
      </c>
      <c r="C103">
        <v>1</v>
      </c>
      <c r="D103">
        <v>2</v>
      </c>
      <c r="E103">
        <v>3</v>
      </c>
      <c r="F103">
        <v>4</v>
      </c>
      <c r="G103">
        <v>5</v>
      </c>
    </row>
    <row r="104" spans="1:7" x14ac:dyDescent="0.2">
      <c r="A104" s="7" t="s">
        <v>38</v>
      </c>
      <c r="B104" s="4">
        <v>700000</v>
      </c>
      <c r="C104" s="4"/>
      <c r="D104" s="4"/>
      <c r="E104" s="4"/>
      <c r="F104" s="4"/>
      <c r="G104" s="4"/>
    </row>
    <row r="105" spans="1:7" x14ac:dyDescent="0.2">
      <c r="A105" s="7" t="s">
        <v>37</v>
      </c>
      <c r="B105" s="4"/>
      <c r="C105" s="4">
        <v>200000</v>
      </c>
      <c r="D105" s="4">
        <v>200000</v>
      </c>
      <c r="E105" s="4">
        <v>200000</v>
      </c>
      <c r="F105" s="4">
        <v>200000</v>
      </c>
      <c r="G105" s="4">
        <v>200000</v>
      </c>
    </row>
    <row r="106" spans="1:7" x14ac:dyDescent="0.2">
      <c r="A106" s="7" t="s">
        <v>11</v>
      </c>
      <c r="B106" s="4">
        <f>B104*(-1)</f>
        <v>-700000</v>
      </c>
      <c r="C106" s="4">
        <f>C105/(1.08^C103)</f>
        <v>185185.18518518517</v>
      </c>
      <c r="D106" s="4">
        <f>D105/(1.08^D103)</f>
        <v>171467.76406035663</v>
      </c>
      <c r="E106" s="4">
        <f>E105/(1.08^E103)</f>
        <v>158766.44820403392</v>
      </c>
      <c r="F106" s="4">
        <f>F105/(1.08^F103)</f>
        <v>147005.97055929064</v>
      </c>
      <c r="G106" s="4">
        <f>G105/(1.08^G103)</f>
        <v>136116.63940675059</v>
      </c>
    </row>
    <row r="107" spans="1:7" x14ac:dyDescent="0.2">
      <c r="A107" s="6" t="s">
        <v>14</v>
      </c>
      <c r="B107" s="5">
        <f>SUM(B106:G106)</f>
        <v>98542.007415616972</v>
      </c>
      <c r="C107" s="4"/>
      <c r="D107" s="4"/>
      <c r="E107" s="4"/>
      <c r="F107" s="4"/>
      <c r="G107" s="4"/>
    </row>
    <row r="108" spans="1:7" x14ac:dyDescent="0.2">
      <c r="A108" s="6" t="s">
        <v>26</v>
      </c>
      <c r="B108" s="6">
        <f>0.08*(((1+0.08)^G103)/(((1+0.08)^G103)-1))</f>
        <v>0.25045645456683646</v>
      </c>
      <c r="C108" s="7"/>
      <c r="D108" s="7"/>
      <c r="E108" s="7"/>
      <c r="F108" s="7"/>
      <c r="G108" s="7"/>
    </row>
    <row r="109" spans="1:7" x14ac:dyDescent="0.2">
      <c r="A109" s="6" t="s">
        <v>24</v>
      </c>
      <c r="B109" s="5">
        <f>B108*B107</f>
        <v>24680.481803214334</v>
      </c>
      <c r="C109" s="7"/>
      <c r="D109" s="7"/>
      <c r="E109" s="7"/>
      <c r="F109" s="7"/>
      <c r="G109" s="7"/>
    </row>
    <row r="111" spans="1:7" x14ac:dyDescent="0.2">
      <c r="A111" s="6" t="s">
        <v>43</v>
      </c>
    </row>
    <row r="112" spans="1:7" x14ac:dyDescent="0.2">
      <c r="A112" t="s">
        <v>7</v>
      </c>
      <c r="B112">
        <v>0</v>
      </c>
      <c r="C112">
        <v>1</v>
      </c>
      <c r="D112">
        <v>2</v>
      </c>
      <c r="E112">
        <v>3</v>
      </c>
      <c r="F112">
        <v>4</v>
      </c>
      <c r="G112">
        <v>5</v>
      </c>
    </row>
    <row r="113" spans="1:7" x14ac:dyDescent="0.2">
      <c r="A113" s="7" t="s">
        <v>38</v>
      </c>
      <c r="B113" s="4">
        <v>1000000</v>
      </c>
      <c r="C113" s="4"/>
      <c r="D113" s="4"/>
      <c r="E113" s="4"/>
      <c r="F113" s="4"/>
      <c r="G113" s="4"/>
    </row>
    <row r="114" spans="1:7" x14ac:dyDescent="0.2">
      <c r="A114" s="7" t="s">
        <v>37</v>
      </c>
      <c r="B114" s="4"/>
      <c r="C114" s="4">
        <v>300000</v>
      </c>
      <c r="D114" s="4">
        <v>300000</v>
      </c>
      <c r="E114" s="4">
        <v>300000</v>
      </c>
      <c r="F114" s="4">
        <v>300000</v>
      </c>
      <c r="G114" s="4">
        <v>300000</v>
      </c>
    </row>
    <row r="115" spans="1:7" x14ac:dyDescent="0.2">
      <c r="A115" s="7" t="s">
        <v>11</v>
      </c>
      <c r="B115" s="4">
        <f>B113*(-1)</f>
        <v>-1000000</v>
      </c>
      <c r="C115" s="4">
        <f>C114/(1.08^C112)</f>
        <v>277777.77777777775</v>
      </c>
      <c r="D115" s="4">
        <f>D114/(1.08^D112)</f>
        <v>257201.64609053495</v>
      </c>
      <c r="E115" s="4">
        <f>E114/(1.08^E112)</f>
        <v>238149.67230605087</v>
      </c>
      <c r="F115" s="4">
        <f>F114/(1.08^F112)</f>
        <v>220508.95583893597</v>
      </c>
      <c r="G115" s="4">
        <f>G114/(1.08^G112)</f>
        <v>204174.9591101259</v>
      </c>
    </row>
    <row r="116" spans="1:7" x14ac:dyDescent="0.2">
      <c r="A116" s="6" t="s">
        <v>14</v>
      </c>
      <c r="B116" s="5">
        <f>SUM(B115:G115)</f>
        <v>197813.01112342547</v>
      </c>
      <c r="C116" s="4"/>
      <c r="D116" s="4"/>
      <c r="E116" s="4"/>
      <c r="F116" s="4"/>
      <c r="G116" s="4"/>
    </row>
    <row r="117" spans="1:7" x14ac:dyDescent="0.2">
      <c r="A117" s="6" t="s">
        <v>26</v>
      </c>
      <c r="B117" s="6">
        <f>0.08*(((1+0.08)^G112)/(((1+0.08)^G112)-1))</f>
        <v>0.25045645456683646</v>
      </c>
      <c r="C117" s="7"/>
      <c r="D117" s="7"/>
      <c r="E117" s="7"/>
      <c r="F117" s="7"/>
      <c r="G117" s="7"/>
    </row>
    <row r="118" spans="1:7" x14ac:dyDescent="0.2">
      <c r="A118" s="6" t="s">
        <v>24</v>
      </c>
      <c r="B118" s="5">
        <f>B117*B116</f>
        <v>49543.54543316333</v>
      </c>
      <c r="C118" s="7"/>
      <c r="D118" s="7"/>
      <c r="E118" s="7"/>
      <c r="F118" s="7"/>
      <c r="G118" s="7"/>
    </row>
    <row r="121" spans="1:7" x14ac:dyDescent="0.2">
      <c r="A121" s="8" t="s">
        <v>29</v>
      </c>
      <c r="B121" s="9"/>
    </row>
    <row r="123" spans="1:7" x14ac:dyDescent="0.2">
      <c r="A123" s="13" t="s">
        <v>45</v>
      </c>
      <c r="B123" s="15"/>
    </row>
    <row r="125" spans="1:7" x14ac:dyDescent="0.2">
      <c r="A125" s="13" t="s">
        <v>7</v>
      </c>
      <c r="B125">
        <v>0</v>
      </c>
      <c r="C125">
        <v>1</v>
      </c>
      <c r="D125">
        <v>2</v>
      </c>
      <c r="E125">
        <v>3</v>
      </c>
    </row>
    <row r="126" spans="1:7" x14ac:dyDescent="0.2">
      <c r="A126" s="13" t="s">
        <v>38</v>
      </c>
      <c r="B126" s="14">
        <v>-1010.5</v>
      </c>
      <c r="C126" s="12"/>
      <c r="D126" s="12"/>
      <c r="E126" s="12"/>
    </row>
    <row r="127" spans="1:7" x14ac:dyDescent="0.2">
      <c r="A127" s="13" t="s">
        <v>37</v>
      </c>
      <c r="B127" s="12"/>
      <c r="C127" s="12">
        <v>500</v>
      </c>
      <c r="D127" s="12">
        <v>400</v>
      </c>
      <c r="E127" s="12">
        <v>300</v>
      </c>
    </row>
    <row r="128" spans="1:7" x14ac:dyDescent="0.2">
      <c r="A128" s="13" t="s">
        <v>44</v>
      </c>
      <c r="B128" s="12"/>
      <c r="C128" s="11">
        <v>0.1</v>
      </c>
      <c r="D128" s="11">
        <v>0.1</v>
      </c>
      <c r="E128" s="11">
        <v>0.1</v>
      </c>
    </row>
    <row r="129" spans="1:8" x14ac:dyDescent="0.2">
      <c r="A129" s="13" t="s">
        <v>11</v>
      </c>
      <c r="B129" s="12"/>
      <c r="C129" s="12">
        <f>C127*(1+C128)^(-C125)</f>
        <v>454.5454545454545</v>
      </c>
      <c r="D129" s="12">
        <f t="shared" ref="D129:E129" si="2">D127*(1+D128)^(-D125)</f>
        <v>330.57851239669418</v>
      </c>
      <c r="E129" s="12">
        <f t="shared" si="2"/>
        <v>225.39444027047327</v>
      </c>
    </row>
    <row r="130" spans="1:8" x14ac:dyDescent="0.2">
      <c r="A130" s="13" t="s">
        <v>12</v>
      </c>
      <c r="B130" s="14">
        <f>C129+D129+E129</f>
        <v>1010.5184072126219</v>
      </c>
      <c r="C130" s="12"/>
      <c r="D130" s="12"/>
      <c r="E130" s="12"/>
    </row>
    <row r="131" spans="1:8" x14ac:dyDescent="0.2">
      <c r="A131" s="13" t="s">
        <v>14</v>
      </c>
      <c r="B131" s="15">
        <f>B130+B126</f>
        <v>1.8407212621923463E-2</v>
      </c>
    </row>
    <row r="132" spans="1:8" x14ac:dyDescent="0.2">
      <c r="A132" s="13"/>
      <c r="B132" s="15"/>
    </row>
    <row r="134" spans="1:8" x14ac:dyDescent="0.2">
      <c r="A134" s="8" t="s">
        <v>29</v>
      </c>
      <c r="B134" s="9"/>
    </row>
    <row r="136" spans="1:8" x14ac:dyDescent="0.2">
      <c r="B136" s="13" t="s">
        <v>38</v>
      </c>
      <c r="C136" s="13" t="s">
        <v>47</v>
      </c>
      <c r="D136" s="13" t="s">
        <v>14</v>
      </c>
    </row>
    <row r="137" spans="1:8" x14ac:dyDescent="0.2">
      <c r="A137" s="13" t="s">
        <v>30</v>
      </c>
      <c r="B137" s="4">
        <v>1000</v>
      </c>
      <c r="C137" s="16">
        <f>B137*0.5</f>
        <v>500</v>
      </c>
      <c r="D137" s="4">
        <f>C137/1.1</f>
        <v>454.5454545454545</v>
      </c>
    </row>
    <row r="138" spans="1:8" x14ac:dyDescent="0.2">
      <c r="A138" s="13" t="s">
        <v>31</v>
      </c>
      <c r="B138" s="4">
        <v>10000</v>
      </c>
      <c r="C138" s="16">
        <f>B138*0.2</f>
        <v>2000</v>
      </c>
      <c r="D138" s="4">
        <f>C138/1.1</f>
        <v>1818.181818181818</v>
      </c>
    </row>
    <row r="139" spans="1:8" x14ac:dyDescent="0.2">
      <c r="C139" t="s">
        <v>48</v>
      </c>
    </row>
    <row r="141" spans="1:8" x14ac:dyDescent="0.2">
      <c r="A141" s="1" t="s">
        <v>32</v>
      </c>
      <c r="B141" s="9"/>
    </row>
    <row r="143" spans="1:8" x14ac:dyDescent="0.2">
      <c r="A143" t="s">
        <v>7</v>
      </c>
      <c r="B143">
        <v>0</v>
      </c>
      <c r="C143">
        <v>1</v>
      </c>
      <c r="D143">
        <v>2</v>
      </c>
      <c r="E143">
        <v>3</v>
      </c>
      <c r="F143">
        <v>4</v>
      </c>
      <c r="G143" s="3">
        <v>5</v>
      </c>
      <c r="H143">
        <v>6</v>
      </c>
    </row>
    <row r="144" spans="1:8" x14ac:dyDescent="0.2">
      <c r="A144" t="s">
        <v>38</v>
      </c>
      <c r="B144" s="4">
        <v>1700</v>
      </c>
      <c r="C144" s="4"/>
      <c r="D144" s="4"/>
      <c r="E144" s="4"/>
      <c r="F144" s="4"/>
      <c r="G144" s="5"/>
      <c r="H144" s="4"/>
    </row>
    <row r="145" spans="1:8" x14ac:dyDescent="0.2">
      <c r="A145" t="s">
        <v>37</v>
      </c>
      <c r="B145" s="4"/>
      <c r="C145" s="4">
        <v>300</v>
      </c>
      <c r="D145" s="4">
        <v>450</v>
      </c>
      <c r="E145" s="4">
        <v>640</v>
      </c>
      <c r="F145" s="4">
        <v>350</v>
      </c>
      <c r="G145" s="4">
        <v>400</v>
      </c>
      <c r="H145" s="4">
        <v>250</v>
      </c>
    </row>
    <row r="146" spans="1:8" x14ac:dyDescent="0.2">
      <c r="A146" t="s">
        <v>10</v>
      </c>
      <c r="B146" s="4"/>
      <c r="C146" s="4">
        <v>1500</v>
      </c>
      <c r="D146" s="4">
        <v>1450</v>
      </c>
      <c r="E146" s="4">
        <v>1375</v>
      </c>
      <c r="F146" s="4">
        <v>1250</v>
      </c>
      <c r="G146" s="4">
        <v>1000</v>
      </c>
      <c r="H146" s="4">
        <v>800</v>
      </c>
    </row>
    <row r="147" spans="1:8" x14ac:dyDescent="0.2">
      <c r="A147" s="3" t="s">
        <v>33</v>
      </c>
      <c r="B147" s="4">
        <f>B144*(-1)</f>
        <v>-1700</v>
      </c>
      <c r="C147" s="4">
        <f>C145/((1.1)^C143)+C146/((1.1)^C143)-$B$144</f>
        <v>-63.63636363636374</v>
      </c>
      <c r="D147" s="4">
        <f>C145/((1.1)^C143)+D145/((1.1)^D143)+D146/((1.1)^D143)-$B$144</f>
        <v>142.97520661157</v>
      </c>
      <c r="E147" s="4">
        <f>C145/((1.1)^C143)+D145/((1.1)^D143)+E145/((1.1)^E143)+E146/((1.1)^E143)-$B$144</f>
        <v>458.52742299023248</v>
      </c>
      <c r="F147" s="4">
        <f>C145/((1.1)^C143)+D145/((1.1)^D143)+E145/((1.1)^E143)+F145/((1.1)^F143)+F146/((1.1)^F143)-$B$144</f>
        <v>518.29110033467623</v>
      </c>
      <c r="G147" s="5">
        <f>C145/((1.1)^C143)+D145/((1.1)^D143)+E145/((1.1)^E143)+F145/((1.1)^F143)+G145/((1.1)^G143)+G146/((1.1)^G143)-$B$144</f>
        <v>533.81413341115513</v>
      </c>
      <c r="H147" s="4">
        <f>C145/((1.1)^C143)+D145/((1.1)^D143)+E145/((1.1)^E143)+F145/((1.1)^F143)+G145/((1.1)^G143)+H145/((1.1)^H143)+H146/((1.1)^H143)-$B$144</f>
        <v>505.59043690846602</v>
      </c>
    </row>
    <row r="148" spans="1:8" x14ac:dyDescent="0.2">
      <c r="A148" t="s">
        <v>34</v>
      </c>
    </row>
    <row r="149" spans="1:8" x14ac:dyDescent="0.2">
      <c r="A149" s="3" t="s">
        <v>46</v>
      </c>
      <c r="B149" t="s">
        <v>35</v>
      </c>
      <c r="C149" t="s">
        <v>35</v>
      </c>
      <c r="D149" s="4">
        <f>D145-(C146-D146)-C146*0.1</f>
        <v>250</v>
      </c>
      <c r="E149" s="4">
        <f>E145-(D146-E146)-D146*0.1</f>
        <v>420</v>
      </c>
      <c r="F149" s="4">
        <f>F145-(E146-F146)-E146*0.1</f>
        <v>87.5</v>
      </c>
      <c r="G149" s="5">
        <f>G145-(F146-G146)-F146*0.1</f>
        <v>25</v>
      </c>
      <c r="H149" s="4">
        <f>H145-(G146-H146)-G146*0.1</f>
        <v>-50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Conrad, Alexander</cp:lastModifiedBy>
  <cp:revision>1</cp:revision>
  <dcterms:created xsi:type="dcterms:W3CDTF">2023-04-26T05:49:00Z</dcterms:created>
  <dcterms:modified xsi:type="dcterms:W3CDTF">2025-04-08T06:13:51Z</dcterms:modified>
  <dc:language>de-DE</dc:language>
</cp:coreProperties>
</file>