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tatische IVR" sheetId="1" state="visible" r:id="rId3"/>
    <sheet name="Dynamische IVR" sheetId="2" state="visible" r:id="rId4"/>
    <sheet name="Endwerte" sheetId="3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<sst xmlns="http://schemas.openxmlformats.org/spreadsheetml/2006/main" count="113" uniqueCount="72">
  <si>
    <t xml:space="preserve">Option A</t>
  </si>
  <si>
    <t xml:space="preserve">Option B</t>
  </si>
  <si>
    <t xml:space="preserve">Kosten pro Jahr</t>
  </si>
  <si>
    <t xml:space="preserve">Kaufpreis</t>
  </si>
  <si>
    <t xml:space="preserve">Nutzungsdauer</t>
  </si>
  <si>
    <t xml:space="preserve">Betriebskosten</t>
  </si>
  <si>
    <t xml:space="preserve">Personal</t>
  </si>
  <si>
    <t xml:space="preserve">Wartung</t>
  </si>
  <si>
    <t xml:space="preserve">Energie</t>
  </si>
  <si>
    <t xml:space="preserve">Hilfsstoffe</t>
  </si>
  <si>
    <t xml:space="preserve">Kalkulatorische Kosten</t>
  </si>
  <si>
    <t xml:space="preserve">Kalkulatorische Abschreibungen</t>
  </si>
  <si>
    <t xml:space="preserve">Zinskosten</t>
  </si>
  <si>
    <t xml:space="preserve">Kalkulatorische Zinsen</t>
  </si>
  <si>
    <t xml:space="preserve">Kalkulatorische Umweltkosten</t>
  </si>
  <si>
    <t xml:space="preserve">Energieverbrauch</t>
  </si>
  <si>
    <t xml:space="preserve">Abfallproduktion</t>
  </si>
  <si>
    <t xml:space="preserve">Luft- und Wasserverschmutzung</t>
  </si>
  <si>
    <t xml:space="preserve">Lärmbelästigung</t>
  </si>
  <si>
    <t xml:space="preserve">Gesamtkosten pro Jahr</t>
  </si>
  <si>
    <t xml:space="preserve">Einnahmen pro Jahr</t>
  </si>
  <si>
    <t xml:space="preserve">Durchschnittseinnahmen pro Jahr</t>
  </si>
  <si>
    <t xml:space="preserve">Bestcase – Durchschnittseinnahmen</t>
  </si>
  <si>
    <t xml:space="preserve">Worstcase – Durchschnittseinnahmen</t>
  </si>
  <si>
    <t xml:space="preserve">Erwartungswert Einahmen pro Jahr</t>
  </si>
  <si>
    <t xml:space="preserve">Gewinn pro Jahr</t>
  </si>
  <si>
    <t xml:space="preserve">Saldo</t>
  </si>
  <si>
    <t xml:space="preserve">Rentabilität</t>
  </si>
  <si>
    <t xml:space="preserve">allgemeine Rentabilität in %</t>
  </si>
  <si>
    <t xml:space="preserve">Umsatzrentabilität in %</t>
  </si>
  <si>
    <t xml:space="preserve">Amortisation</t>
  </si>
  <si>
    <t xml:space="preserve">Nettoeinzahlungen über Näherung</t>
  </si>
  <si>
    <t xml:space="preserve">kalkulatorische Abschreibungen</t>
  </si>
  <si>
    <t xml:space="preserve">Amortisationsdauer</t>
  </si>
  <si>
    <t xml:space="preserve">Investitionsempfehlung</t>
  </si>
  <si>
    <t xml:space="preserve">Kostenvergleichsrechnung</t>
  </si>
  <si>
    <t xml:space="preserve">niedriger</t>
  </si>
  <si>
    <t xml:space="preserve">höher</t>
  </si>
  <si>
    <t xml:space="preserve">Gewinnvergleichsrechnung</t>
  </si>
  <si>
    <t xml:space="preserve">Rentabilitätsvergleichsrechnung</t>
  </si>
  <si>
    <t xml:space="preserve">jeweils höher</t>
  </si>
  <si>
    <t xml:space="preserve">jeweils niedriger</t>
  </si>
  <si>
    <t xml:space="preserve">Amortisationsverglichesrechnung</t>
  </si>
  <si>
    <t xml:space="preserve">leicht höher</t>
  </si>
  <si>
    <t xml:space="preserve">Entscheidungsvorschlag</t>
  </si>
  <si>
    <t xml:space="preserve">Wahl von Option A</t>
  </si>
  <si>
    <t xml:space="preserve">Kapitalwertermittlung Option A</t>
  </si>
  <si>
    <t xml:space="preserve">Perioden-K</t>
  </si>
  <si>
    <t xml:space="preserve">Jahre</t>
  </si>
  <si>
    <t xml:space="preserve">A_0</t>
  </si>
  <si>
    <t xml:space="preserve">EZ</t>
  </si>
  <si>
    <t xml:space="preserve">EZ_best</t>
  </si>
  <si>
    <t xml:space="preserve">EZ_worst</t>
  </si>
  <si>
    <t xml:space="preserve">EZ_erwart</t>
  </si>
  <si>
    <t xml:space="preserve">AZ</t>
  </si>
  <si>
    <t xml:space="preserve">LIQEZ</t>
  </si>
  <si>
    <t xml:space="preserve">Zins in %</t>
  </si>
  <si>
    <t xml:space="preserve">Liquidation Jahr 8</t>
  </si>
  <si>
    <t xml:space="preserve">Liquidation Jahr 7</t>
  </si>
  <si>
    <t xml:space="preserve">Liquidation Jahr 6</t>
  </si>
  <si>
    <t xml:space="preserve">Liquidation Jahr 5</t>
  </si>
  <si>
    <t xml:space="preserve">Kapitalwert</t>
  </si>
  <si>
    <t xml:space="preserve">Endwert</t>
  </si>
  <si>
    <t xml:space="preserve">Kapitalwertermittlung Option B</t>
  </si>
  <si>
    <t xml:space="preserve">Gemäß Kapitalwertmethode weist Option A für alle möglichen Liquidationszeitpunkte</t>
  </si>
  <si>
    <t xml:space="preserve">den höchsten Kapitalwert auf; darüber hinaus ist der Kapitalwert im 8 Jahr bei beiden</t>
  </si>
  <si>
    <t xml:space="preserve">Optionen maximal, d.h., es macht keinen Sinn, vor dem 8. Jahr eine Liquidation der</t>
  </si>
  <si>
    <t xml:space="preserve">Investitionsoption anzustreben.</t>
  </si>
  <si>
    <t xml:space="preserve">Endwertermittlung Option A</t>
  </si>
  <si>
    <t xml:space="preserve">Perioden-Endwert</t>
  </si>
  <si>
    <t xml:space="preserve">Gesamtendwert</t>
  </si>
  <si>
    <t xml:space="preserve">Endwertermittlung Option B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</si>
</sst>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0.00\ %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81D41A"/>
        <bgColor rgb="FF969696"/>
      </patternFill>
    </fill>
    <fill>
      <patternFill patternType="solid">
        <fgColor rgb="FFFF0000"/>
        <bgColor rgb="FF9933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60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H11" activeCellId="0" sqref="H11"/>
    </sheetView>
  </sheetViews>
  <sheetFormatPr defaultColWidth="11.53515625" defaultRowHeight="12.8" customHeight="true" zeroHeight="false" outlineLevelRow="0" outlineLevelCol="0"/>
  <cols>
    <col collapsed="false" customWidth="true" hidden="false" outlineLevel="0" max="1" min="1" style="0" width="32.06"/>
    <col collapsed="false" customWidth="true" hidden="false" outlineLevel="0" max="3" min="3" style="0" width="14.21"/>
  </cols>
  <sheetData>
    <row r="1" customFormat="false" ht="12.8" hidden="false" customHeight="false" outlineLevel="0" collapsed="false">
      <c r="B1" s="1" t="s">
        <v>0</v>
      </c>
      <c r="C1" s="1" t="s">
        <v>1</v>
      </c>
    </row>
    <row r="2" customFormat="false" ht="12.8" hidden="false" customHeight="false" outlineLevel="0" collapsed="false">
      <c r="B2" s="1"/>
      <c r="C2" s="1"/>
    </row>
    <row r="3" customFormat="false" ht="12.8" hidden="false" customHeight="false" outlineLevel="0" collapsed="false">
      <c r="A3" s="2" t="s">
        <v>2</v>
      </c>
    </row>
    <row r="5" customFormat="false" ht="12.8" hidden="false" customHeight="false" outlineLevel="0" collapsed="false">
      <c r="A5" s="1" t="s">
        <v>3</v>
      </c>
      <c r="B5" s="3" t="n">
        <v>500000</v>
      </c>
      <c r="C5" s="3" t="n">
        <v>300000</v>
      </c>
    </row>
    <row r="6" customFormat="false" ht="12.8" hidden="false" customHeight="false" outlineLevel="0" collapsed="false">
      <c r="A6" s="1" t="s">
        <v>4</v>
      </c>
      <c r="B6" s="4" t="n">
        <v>8</v>
      </c>
      <c r="C6" s="4" t="n">
        <v>8</v>
      </c>
    </row>
    <row r="7" customFormat="false" ht="12.8" hidden="false" customHeight="false" outlineLevel="0" collapsed="false">
      <c r="A7" s="1" t="s">
        <v>5</v>
      </c>
      <c r="B7" s="3" t="n">
        <f aca="false">SUM(B8:B11)</f>
        <v>110000</v>
      </c>
      <c r="C7" s="3" t="n">
        <f aca="false">SUM(C8:C11)</f>
        <v>150000</v>
      </c>
    </row>
    <row r="8" customFormat="false" ht="12.8" hidden="false" customHeight="false" outlineLevel="0" collapsed="false">
      <c r="A8" s="0" t="s">
        <v>6</v>
      </c>
      <c r="B8" s="4" t="n">
        <v>50000</v>
      </c>
      <c r="C8" s="4" t="n">
        <v>70000</v>
      </c>
    </row>
    <row r="9" customFormat="false" ht="12.8" hidden="false" customHeight="false" outlineLevel="0" collapsed="false">
      <c r="A9" s="0" t="s">
        <v>7</v>
      </c>
      <c r="B9" s="4" t="n">
        <v>20000</v>
      </c>
      <c r="C9" s="4" t="n">
        <v>25000</v>
      </c>
    </row>
    <row r="10" customFormat="false" ht="12.8" hidden="false" customHeight="false" outlineLevel="0" collapsed="false">
      <c r="A10" s="0" t="s">
        <v>8</v>
      </c>
      <c r="B10" s="4" t="n">
        <v>30000</v>
      </c>
      <c r="C10" s="4" t="n">
        <v>40000</v>
      </c>
    </row>
    <row r="11" customFormat="false" ht="12.8" hidden="false" customHeight="false" outlineLevel="0" collapsed="false">
      <c r="A11" s="0" t="s">
        <v>9</v>
      </c>
      <c r="B11" s="4" t="n">
        <v>10000</v>
      </c>
      <c r="C11" s="4" t="n">
        <v>15000</v>
      </c>
    </row>
    <row r="12" customFormat="false" ht="12.8" hidden="false" customHeight="false" outlineLevel="0" collapsed="false">
      <c r="A12" s="1" t="s">
        <v>10</v>
      </c>
      <c r="B12" s="3" t="n">
        <f aca="false">B13+B15+B16</f>
        <v>86000</v>
      </c>
      <c r="C12" s="3" t="n">
        <f aca="false">C13+C15+C16</f>
        <v>55800</v>
      </c>
    </row>
    <row r="13" customFormat="false" ht="12.8" hidden="false" customHeight="false" outlineLevel="0" collapsed="false">
      <c r="A13" s="0" t="s">
        <v>11</v>
      </c>
      <c r="B13" s="4" t="n">
        <f aca="false">B5/B6</f>
        <v>62500</v>
      </c>
      <c r="C13" s="4" t="n">
        <f aca="false">C5/C6</f>
        <v>37500</v>
      </c>
    </row>
    <row r="14" customFormat="false" ht="12.8" hidden="false" customHeight="false" outlineLevel="0" collapsed="false">
      <c r="A14" s="0" t="s">
        <v>12</v>
      </c>
      <c r="B14" s="5" t="n">
        <v>0.05</v>
      </c>
      <c r="C14" s="5" t="n">
        <v>0.05</v>
      </c>
    </row>
    <row r="15" customFormat="false" ht="12.8" hidden="false" customHeight="false" outlineLevel="0" collapsed="false">
      <c r="A15" s="0" t="s">
        <v>13</v>
      </c>
      <c r="B15" s="4" t="n">
        <f aca="false">(B5/2)*B14</f>
        <v>12500</v>
      </c>
      <c r="C15" s="4" t="n">
        <f aca="false">(C5/2)*C14</f>
        <v>7500</v>
      </c>
    </row>
    <row r="16" customFormat="false" ht="12.8" hidden="false" customHeight="false" outlineLevel="0" collapsed="false">
      <c r="A16" s="0" t="s">
        <v>14</v>
      </c>
      <c r="B16" s="4" t="n">
        <f aca="false">SUM(B17:B20)</f>
        <v>11000</v>
      </c>
      <c r="C16" s="4" t="n">
        <f aca="false">SUM(C17:C20)</f>
        <v>10800</v>
      </c>
    </row>
    <row r="17" customFormat="false" ht="12.8" hidden="false" customHeight="false" outlineLevel="0" collapsed="false">
      <c r="A17" s="0" t="s">
        <v>15</v>
      </c>
      <c r="B17" s="4" t="n">
        <v>5000</v>
      </c>
      <c r="C17" s="4" t="n">
        <v>6000</v>
      </c>
    </row>
    <row r="18" customFormat="false" ht="12.8" hidden="false" customHeight="false" outlineLevel="0" collapsed="false">
      <c r="A18" s="0" t="s">
        <v>16</v>
      </c>
      <c r="B18" s="4" t="n">
        <v>3000</v>
      </c>
      <c r="C18" s="4" t="n">
        <v>2500</v>
      </c>
    </row>
    <row r="19" customFormat="false" ht="12.8" hidden="false" customHeight="false" outlineLevel="0" collapsed="false">
      <c r="A19" s="0" t="s">
        <v>17</v>
      </c>
      <c r="B19" s="4" t="n">
        <v>2000</v>
      </c>
      <c r="C19" s="4" t="n">
        <v>1500</v>
      </c>
    </row>
    <row r="20" customFormat="false" ht="12.8" hidden="false" customHeight="false" outlineLevel="0" collapsed="false">
      <c r="A20" s="0" t="s">
        <v>18</v>
      </c>
      <c r="B20" s="4" t="n">
        <v>1000</v>
      </c>
      <c r="C20" s="4" t="n">
        <v>800</v>
      </c>
    </row>
    <row r="21" customFormat="false" ht="12.8" hidden="false" customHeight="false" outlineLevel="0" collapsed="false">
      <c r="A21" s="1" t="s">
        <v>19</v>
      </c>
      <c r="B21" s="3" t="n">
        <f aca="false">B7+B12</f>
        <v>196000</v>
      </c>
      <c r="C21" s="3" t="n">
        <f aca="false">C7+C12</f>
        <v>205800</v>
      </c>
    </row>
    <row r="22" customFormat="false" ht="12.8" hidden="false" customHeight="false" outlineLevel="0" collapsed="false">
      <c r="B22" s="4"/>
      <c r="C22" s="4"/>
    </row>
    <row r="23" customFormat="false" ht="12.8" hidden="false" customHeight="false" outlineLevel="0" collapsed="false">
      <c r="A23" s="2" t="s">
        <v>20</v>
      </c>
    </row>
    <row r="25" customFormat="false" ht="12.8" hidden="false" customHeight="false" outlineLevel="0" collapsed="false">
      <c r="A25" s="0" t="n">
        <v>1</v>
      </c>
      <c r="B25" s="4" t="n">
        <v>360000</v>
      </c>
      <c r="C25" s="4" t="n">
        <v>280000</v>
      </c>
    </row>
    <row r="26" customFormat="false" ht="12.8" hidden="false" customHeight="false" outlineLevel="0" collapsed="false">
      <c r="A26" s="0" t="n">
        <v>2</v>
      </c>
      <c r="B26" s="4" t="n">
        <v>360000</v>
      </c>
      <c r="C26" s="4" t="n">
        <v>310000</v>
      </c>
    </row>
    <row r="27" customFormat="false" ht="12.8" hidden="false" customHeight="false" outlineLevel="0" collapsed="false">
      <c r="A27" s="0" t="n">
        <v>3</v>
      </c>
      <c r="B27" s="4" t="n">
        <v>350000</v>
      </c>
      <c r="C27" s="4" t="n">
        <v>250000</v>
      </c>
    </row>
    <row r="28" customFormat="false" ht="12.8" hidden="false" customHeight="false" outlineLevel="0" collapsed="false">
      <c r="A28" s="0" t="n">
        <v>4</v>
      </c>
      <c r="B28" s="4" t="n">
        <v>340000</v>
      </c>
      <c r="C28" s="4" t="n">
        <v>330000</v>
      </c>
    </row>
    <row r="29" customFormat="false" ht="12.8" hidden="false" customHeight="false" outlineLevel="0" collapsed="false">
      <c r="A29" s="0" t="n">
        <v>5</v>
      </c>
      <c r="B29" s="4" t="n">
        <v>340000</v>
      </c>
      <c r="C29" s="4" t="n">
        <v>260000</v>
      </c>
    </row>
    <row r="30" customFormat="false" ht="12.8" hidden="false" customHeight="false" outlineLevel="0" collapsed="false">
      <c r="A30" s="0" t="n">
        <v>6</v>
      </c>
      <c r="B30" s="4" t="n">
        <v>330000</v>
      </c>
      <c r="C30" s="4" t="n">
        <v>340000</v>
      </c>
    </row>
    <row r="31" customFormat="false" ht="12.8" hidden="false" customHeight="false" outlineLevel="0" collapsed="false">
      <c r="A31" s="0" t="n">
        <v>7</v>
      </c>
      <c r="B31" s="4" t="n">
        <v>330000</v>
      </c>
      <c r="C31" s="4" t="n">
        <v>240000</v>
      </c>
    </row>
    <row r="32" customFormat="false" ht="12.8" hidden="false" customHeight="false" outlineLevel="0" collapsed="false">
      <c r="A32" s="0" t="n">
        <v>8</v>
      </c>
      <c r="B32" s="4" t="n">
        <v>330000</v>
      </c>
      <c r="C32" s="4" t="n">
        <v>350000</v>
      </c>
    </row>
    <row r="33" customFormat="false" ht="12.8" hidden="false" customHeight="false" outlineLevel="0" collapsed="false">
      <c r="A33" s="0" t="s">
        <v>21</v>
      </c>
      <c r="B33" s="4" t="n">
        <f aca="false">AVERAGE(B25:B32)</f>
        <v>342500</v>
      </c>
      <c r="C33" s="4" t="n">
        <f aca="false">AVERAGE(C25:C32)</f>
        <v>295000</v>
      </c>
    </row>
    <row r="34" customFormat="false" ht="12.8" hidden="false" customHeight="false" outlineLevel="0" collapsed="false">
      <c r="A34" s="0" t="s">
        <v>22</v>
      </c>
      <c r="B34" s="4" t="n">
        <f aca="false">B33*1.2</f>
        <v>411000</v>
      </c>
      <c r="C34" s="4" t="n">
        <f aca="false">C33*1.2</f>
        <v>354000</v>
      </c>
    </row>
    <row r="35" customFormat="false" ht="12.8" hidden="false" customHeight="false" outlineLevel="0" collapsed="false">
      <c r="A35" s="0" t="s">
        <v>23</v>
      </c>
      <c r="B35" s="4" t="n">
        <f aca="false">B33*0.8</f>
        <v>274000</v>
      </c>
      <c r="C35" s="4" t="n">
        <f aca="false">C33*0.8</f>
        <v>236000</v>
      </c>
    </row>
    <row r="36" customFormat="false" ht="12.8" hidden="false" customHeight="false" outlineLevel="0" collapsed="false">
      <c r="A36" s="1" t="s">
        <v>24</v>
      </c>
      <c r="B36" s="3" t="n">
        <f aca="false">(B35*0.5)+(B34*0.2)+(B33*0.3)</f>
        <v>321950</v>
      </c>
      <c r="C36" s="3" t="n">
        <f aca="false">(C35*0.5)+(C34*0.2)+(C33*0.3)</f>
        <v>277300</v>
      </c>
    </row>
    <row r="38" customFormat="false" ht="12.8" hidden="false" customHeight="false" outlineLevel="0" collapsed="false">
      <c r="A38" s="2" t="s">
        <v>25</v>
      </c>
    </row>
    <row r="40" customFormat="false" ht="12.8" hidden="false" customHeight="false" outlineLevel="0" collapsed="false">
      <c r="A40" s="1" t="s">
        <v>26</v>
      </c>
      <c r="B40" s="3" t="n">
        <f aca="false">B36-B21</f>
        <v>125950</v>
      </c>
      <c r="C40" s="3" t="n">
        <f aca="false">C36-C21</f>
        <v>71500</v>
      </c>
    </row>
    <row r="42" customFormat="false" ht="12.8" hidden="false" customHeight="false" outlineLevel="0" collapsed="false">
      <c r="A42" s="2" t="s">
        <v>27</v>
      </c>
    </row>
    <row r="44" customFormat="false" ht="12.8" hidden="false" customHeight="false" outlineLevel="0" collapsed="false">
      <c r="A44" s="1" t="s">
        <v>28</v>
      </c>
      <c r="B44" s="3" t="n">
        <f aca="false">(B40/(B5*0.5))*100</f>
        <v>50.38</v>
      </c>
      <c r="C44" s="3" t="n">
        <f aca="false">(C40/(C5*0.5))*100</f>
        <v>47.6666666666667</v>
      </c>
    </row>
    <row r="45" customFormat="false" ht="12.8" hidden="false" customHeight="false" outlineLevel="0" collapsed="false">
      <c r="A45" s="1" t="s">
        <v>29</v>
      </c>
      <c r="B45" s="3" t="n">
        <f aca="false">(B40/B36)*100</f>
        <v>39.1209815188694</v>
      </c>
      <c r="C45" s="3" t="n">
        <f aca="false">(C40/C36)*100</f>
        <v>25.7843490804183</v>
      </c>
    </row>
    <row r="47" customFormat="false" ht="12.8" hidden="false" customHeight="false" outlineLevel="0" collapsed="false">
      <c r="A47" s="2" t="s">
        <v>30</v>
      </c>
    </row>
    <row r="49" customFormat="false" ht="12.8" hidden="false" customHeight="false" outlineLevel="0" collapsed="false">
      <c r="A49" s="1" t="s">
        <v>31</v>
      </c>
      <c r="B49" s="3" t="n">
        <f aca="false">B50+B51</f>
        <v>188450</v>
      </c>
      <c r="C49" s="3" t="n">
        <f aca="false">C50+C51</f>
        <v>109000</v>
      </c>
    </row>
    <row r="50" customFormat="false" ht="12.8" hidden="false" customHeight="false" outlineLevel="0" collapsed="false">
      <c r="A50" s="0" t="s">
        <v>25</v>
      </c>
      <c r="B50" s="4" t="n">
        <f aca="false">B40</f>
        <v>125950</v>
      </c>
      <c r="C50" s="4" t="n">
        <f aca="false">C40</f>
        <v>71500</v>
      </c>
    </row>
    <row r="51" customFormat="false" ht="12.8" hidden="false" customHeight="false" outlineLevel="0" collapsed="false">
      <c r="A51" s="0" t="s">
        <v>32</v>
      </c>
      <c r="B51" s="4" t="n">
        <f aca="false">B13</f>
        <v>62500</v>
      </c>
      <c r="C51" s="4" t="n">
        <f aca="false">C13</f>
        <v>37500</v>
      </c>
    </row>
    <row r="52" customFormat="false" ht="12.8" hidden="false" customHeight="false" outlineLevel="0" collapsed="false">
      <c r="A52" s="1" t="s">
        <v>33</v>
      </c>
      <c r="B52" s="3" t="n">
        <f aca="false">B5/B49</f>
        <v>2.65322366675511</v>
      </c>
      <c r="C52" s="3" t="n">
        <f aca="false">C5/C49</f>
        <v>2.75229357798165</v>
      </c>
    </row>
    <row r="54" customFormat="false" ht="12.8" hidden="false" customHeight="false" outlineLevel="0" collapsed="false">
      <c r="A54" s="2" t="s">
        <v>34</v>
      </c>
    </row>
    <row r="56" customFormat="false" ht="12.8" hidden="false" customHeight="false" outlineLevel="0" collapsed="false">
      <c r="A56" s="0" t="s">
        <v>35</v>
      </c>
      <c r="B56" s="6" t="s">
        <v>36</v>
      </c>
      <c r="C56" s="7" t="s">
        <v>37</v>
      </c>
    </row>
    <row r="57" customFormat="false" ht="12.8" hidden="false" customHeight="false" outlineLevel="0" collapsed="false">
      <c r="A57" s="0" t="s">
        <v>38</v>
      </c>
      <c r="B57" s="6" t="s">
        <v>37</v>
      </c>
      <c r="C57" s="7" t="s">
        <v>36</v>
      </c>
    </row>
    <row r="58" customFormat="false" ht="12.8" hidden="false" customHeight="false" outlineLevel="0" collapsed="false">
      <c r="A58" s="0" t="s">
        <v>39</v>
      </c>
      <c r="B58" s="6" t="s">
        <v>40</v>
      </c>
      <c r="C58" s="7" t="s">
        <v>41</v>
      </c>
    </row>
    <row r="59" customFormat="false" ht="12.8" hidden="false" customHeight="false" outlineLevel="0" collapsed="false">
      <c r="A59" s="0" t="s">
        <v>42</v>
      </c>
      <c r="B59" s="6" t="s">
        <v>36</v>
      </c>
      <c r="C59" s="6" t="s">
        <v>43</v>
      </c>
    </row>
    <row r="60" customFormat="false" ht="12.8" hidden="false" customHeight="false" outlineLevel="0" collapsed="false">
      <c r="A60" s="1" t="s">
        <v>44</v>
      </c>
      <c r="B60" s="1" t="s">
        <v>45</v>
      </c>
      <c r="C60" s="1"/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35"/>
  <sheetViews>
    <sheetView showFormulas="false" showGridLines="true" showRowColHeaders="true" showZeros="true" rightToLeft="false" tabSelected="false" showOutlineSymbols="true" defaultGridColor="true" view="normal" topLeftCell="A9" colorId="64" zoomScale="120" zoomScaleNormal="120" zoomScalePageLayoutView="100" workbookViewId="0">
      <selection pane="topLeft" activeCell="A20" activeCellId="0" sqref="A20"/>
    </sheetView>
  </sheetViews>
  <sheetFormatPr defaultColWidth="11.53515625" defaultRowHeight="12.8" customHeight="true" zeroHeight="false" outlineLevelRow="0" outlineLevelCol="0"/>
  <cols>
    <col collapsed="false" customWidth="true" hidden="false" outlineLevel="0" max="1" min="1" style="0" width="8.3"/>
    <col collapsed="false" customWidth="true" hidden="false" outlineLevel="0" max="13" min="10" style="0" width="15.67"/>
  </cols>
  <sheetData>
    <row r="1" customFormat="false" ht="12.8" hidden="false" customHeight="false" outlineLevel="0" collapsed="false">
      <c r="A1" s="2" t="s">
        <v>46</v>
      </c>
      <c r="B1" s="8"/>
      <c r="C1" s="8"/>
    </row>
    <row r="2" customFormat="false" ht="12.8" hidden="false" customHeight="false" outlineLevel="0" collapsed="false">
      <c r="J2" s="0" t="s">
        <v>47</v>
      </c>
    </row>
    <row r="3" customFormat="false" ht="12.8" hidden="false" customHeight="false" outlineLevel="0" collapsed="false">
      <c r="A3" s="1" t="s">
        <v>48</v>
      </c>
      <c r="B3" s="3" t="s">
        <v>49</v>
      </c>
      <c r="C3" s="3" t="s">
        <v>50</v>
      </c>
      <c r="D3" s="3" t="s">
        <v>51</v>
      </c>
      <c r="E3" s="3" t="s">
        <v>52</v>
      </c>
      <c r="F3" s="3" t="s">
        <v>53</v>
      </c>
      <c r="G3" s="1" t="s">
        <v>54</v>
      </c>
      <c r="H3" s="1" t="s">
        <v>55</v>
      </c>
      <c r="I3" s="1" t="s">
        <v>56</v>
      </c>
      <c r="J3" s="0" t="s">
        <v>57</v>
      </c>
      <c r="K3" s="0" t="s">
        <v>58</v>
      </c>
      <c r="L3" s="0" t="s">
        <v>59</v>
      </c>
      <c r="M3" s="0" t="s">
        <v>60</v>
      </c>
    </row>
    <row r="4" customFormat="false" ht="12.8" hidden="false" customHeight="false" outlineLevel="0" collapsed="false">
      <c r="A4" s="0" t="n">
        <v>0</v>
      </c>
      <c r="B4" s="4" t="n">
        <v>-500000</v>
      </c>
      <c r="C4" s="4"/>
      <c r="D4" s="4"/>
      <c r="E4" s="4"/>
      <c r="F4" s="4"/>
      <c r="J4" s="4" t="n">
        <f aca="false">B4</f>
        <v>-500000</v>
      </c>
      <c r="K4" s="4" t="n">
        <f aca="false">B4</f>
        <v>-500000</v>
      </c>
      <c r="L4" s="4" t="n">
        <f aca="false">B4</f>
        <v>-500000</v>
      </c>
      <c r="M4" s="4" t="n">
        <f aca="false">B4</f>
        <v>-500000</v>
      </c>
    </row>
    <row r="5" customFormat="false" ht="12.8" hidden="false" customHeight="false" outlineLevel="0" collapsed="false">
      <c r="A5" s="0" t="n">
        <v>1</v>
      </c>
      <c r="B5" s="4"/>
      <c r="C5" s="4" t="n">
        <v>360000</v>
      </c>
      <c r="D5" s="4" t="n">
        <f aca="false">C5*1.2</f>
        <v>432000</v>
      </c>
      <c r="E5" s="4" t="n">
        <f aca="false">C5*0.8</f>
        <v>288000</v>
      </c>
      <c r="F5" s="4" t="n">
        <f aca="false">(E5*0.5)+(C5*0.3)+(D5*0.2)</f>
        <v>338400</v>
      </c>
      <c r="G5" s="4" t="n">
        <f aca="false">'Statische IVR'!B7+'Statische IVR'!B16</f>
        <v>121000</v>
      </c>
      <c r="H5" s="4" t="n">
        <v>0</v>
      </c>
      <c r="I5" s="0" t="n">
        <v>5</v>
      </c>
      <c r="J5" s="4" t="n">
        <f aca="false">(F5-G5)*(1+(I5/100))^(-A5)</f>
        <v>207047.619047619</v>
      </c>
      <c r="K5" s="4" t="n">
        <f aca="false">J5</f>
        <v>207047.619047619</v>
      </c>
      <c r="L5" s="4" t="n">
        <f aca="false">K5</f>
        <v>207047.619047619</v>
      </c>
      <c r="M5" s="4" t="n">
        <f aca="false">L5</f>
        <v>207047.619047619</v>
      </c>
    </row>
    <row r="6" customFormat="false" ht="12.8" hidden="false" customHeight="false" outlineLevel="0" collapsed="false">
      <c r="A6" s="0" t="n">
        <v>2</v>
      </c>
      <c r="B6" s="4"/>
      <c r="C6" s="4" t="n">
        <v>360000</v>
      </c>
      <c r="D6" s="4" t="n">
        <f aca="false">C6*1.2</f>
        <v>432000</v>
      </c>
      <c r="E6" s="4" t="n">
        <f aca="false">C6*0.8</f>
        <v>288000</v>
      </c>
      <c r="F6" s="4" t="n">
        <f aca="false">(E6*0.5)+(C6*0.3)+(D6*0.2)</f>
        <v>338400</v>
      </c>
      <c r="G6" s="4" t="n">
        <f aca="false">G5</f>
        <v>121000</v>
      </c>
      <c r="H6" s="4" t="n">
        <v>0</v>
      </c>
      <c r="I6" s="0" t="n">
        <v>5</v>
      </c>
      <c r="J6" s="4" t="n">
        <f aca="false">(F6-G6)*(1+(I6/100))^(-A6)</f>
        <v>197188.20861678</v>
      </c>
      <c r="K6" s="4" t="n">
        <f aca="false">J6</f>
        <v>197188.20861678</v>
      </c>
      <c r="L6" s="4" t="n">
        <f aca="false">K6</f>
        <v>197188.20861678</v>
      </c>
      <c r="M6" s="4" t="n">
        <f aca="false">L6</f>
        <v>197188.20861678</v>
      </c>
    </row>
    <row r="7" customFormat="false" ht="12.8" hidden="false" customHeight="false" outlineLevel="0" collapsed="false">
      <c r="A7" s="0" t="n">
        <v>3</v>
      </c>
      <c r="B7" s="4"/>
      <c r="C7" s="4" t="n">
        <v>350000</v>
      </c>
      <c r="D7" s="4" t="n">
        <f aca="false">C7*1.2</f>
        <v>420000</v>
      </c>
      <c r="E7" s="4" t="n">
        <f aca="false">C7*0.8</f>
        <v>280000</v>
      </c>
      <c r="F7" s="4" t="n">
        <f aca="false">(E7*0.5)+(C7*0.3)+(D7*0.2)</f>
        <v>329000</v>
      </c>
      <c r="G7" s="4" t="n">
        <f aca="false">G6</f>
        <v>121000</v>
      </c>
      <c r="H7" s="4" t="n">
        <v>0</v>
      </c>
      <c r="I7" s="0" t="n">
        <v>5</v>
      </c>
      <c r="J7" s="4" t="n">
        <f aca="false">(F7-G7)*(1+(I7/100))^(-A7)</f>
        <v>179678.220494547</v>
      </c>
      <c r="K7" s="4" t="n">
        <f aca="false">J7</f>
        <v>179678.220494547</v>
      </c>
      <c r="L7" s="4" t="n">
        <f aca="false">K7</f>
        <v>179678.220494547</v>
      </c>
      <c r="M7" s="4" t="n">
        <f aca="false">L7</f>
        <v>179678.220494547</v>
      </c>
    </row>
    <row r="8" customFormat="false" ht="12.8" hidden="false" customHeight="false" outlineLevel="0" collapsed="false">
      <c r="A8" s="0" t="n">
        <v>4</v>
      </c>
      <c r="B8" s="4"/>
      <c r="C8" s="4" t="n">
        <v>340000</v>
      </c>
      <c r="D8" s="4" t="n">
        <f aca="false">C8*1.2</f>
        <v>408000</v>
      </c>
      <c r="E8" s="4" t="n">
        <f aca="false">C8*0.8</f>
        <v>272000</v>
      </c>
      <c r="F8" s="4" t="n">
        <f aca="false">(E8*0.5)+(C8*0.3)+(D8*0.2)</f>
        <v>319600</v>
      </c>
      <c r="G8" s="4" t="n">
        <f aca="false">G7</f>
        <v>121000</v>
      </c>
      <c r="H8" s="4" t="n">
        <v>0</v>
      </c>
      <c r="I8" s="0" t="n">
        <v>5</v>
      </c>
      <c r="J8" s="4" t="n">
        <f aca="false">(F8-G8)*(1+(I8/100))^(-A8)</f>
        <v>163388.711493668</v>
      </c>
      <c r="K8" s="4" t="n">
        <f aca="false">J8</f>
        <v>163388.711493668</v>
      </c>
      <c r="L8" s="4" t="n">
        <f aca="false">K8</f>
        <v>163388.711493668</v>
      </c>
      <c r="M8" s="4" t="n">
        <f aca="false">L8</f>
        <v>163388.711493668</v>
      </c>
    </row>
    <row r="9" customFormat="false" ht="12.8" hidden="false" customHeight="false" outlineLevel="0" collapsed="false">
      <c r="A9" s="0" t="n">
        <v>5</v>
      </c>
      <c r="B9" s="4"/>
      <c r="C9" s="4" t="n">
        <v>340000</v>
      </c>
      <c r="D9" s="4" t="n">
        <f aca="false">C9*1.2</f>
        <v>408000</v>
      </c>
      <c r="E9" s="4" t="n">
        <f aca="false">C9*0.8</f>
        <v>272000</v>
      </c>
      <c r="F9" s="4" t="n">
        <f aca="false">(E9*0.5)+(C9*0.3)+(D9*0.2)</f>
        <v>319600</v>
      </c>
      <c r="G9" s="4" t="n">
        <f aca="false">G8</f>
        <v>121000</v>
      </c>
      <c r="H9" s="4" t="n">
        <v>300000</v>
      </c>
      <c r="I9" s="0" t="n">
        <v>5</v>
      </c>
      <c r="J9" s="4" t="n">
        <f aca="false">(F9-G9)*(1+(I9/100))^(-A9)</f>
        <v>155608.296660636</v>
      </c>
      <c r="K9" s="4" t="n">
        <f aca="false">J9</f>
        <v>155608.296660636</v>
      </c>
      <c r="L9" s="4" t="n">
        <f aca="false">K9</f>
        <v>155608.296660636</v>
      </c>
      <c r="M9" s="4" t="n">
        <f aca="false">J9+((H9*(1+(I9/100))^(-A9)))</f>
        <v>390666.146601174</v>
      </c>
    </row>
    <row r="10" customFormat="false" ht="12.8" hidden="false" customHeight="false" outlineLevel="0" collapsed="false">
      <c r="A10" s="0" t="n">
        <v>6</v>
      </c>
      <c r="B10" s="4"/>
      <c r="C10" s="4" t="n">
        <v>330000</v>
      </c>
      <c r="D10" s="4" t="n">
        <f aca="false">C10*1.2</f>
        <v>396000</v>
      </c>
      <c r="E10" s="4" t="n">
        <f aca="false">C10*0.8</f>
        <v>264000</v>
      </c>
      <c r="F10" s="4" t="n">
        <f aca="false">(E10*0.5)+(C10*0.3)+(D10*0.2)</f>
        <v>310200</v>
      </c>
      <c r="G10" s="4" t="n">
        <f aca="false">G9</f>
        <v>121000</v>
      </c>
      <c r="H10" s="4" t="n">
        <v>280000</v>
      </c>
      <c r="I10" s="0" t="n">
        <v>5</v>
      </c>
      <c r="J10" s="4" t="n">
        <f aca="false">(F10-G10)*(1+(I10/100))^(-A10)</f>
        <v>141183.95304365</v>
      </c>
      <c r="K10" s="4" t="n">
        <f aca="false">J10</f>
        <v>141183.95304365</v>
      </c>
      <c r="L10" s="4" t="n">
        <f aca="false">J10+((H10*(1+(I10/100))^(-A10)))</f>
        <v>350124.264101906</v>
      </c>
    </row>
    <row r="11" customFormat="false" ht="12.8" hidden="false" customHeight="false" outlineLevel="0" collapsed="false">
      <c r="A11" s="0" t="n">
        <v>7</v>
      </c>
      <c r="B11" s="4"/>
      <c r="C11" s="4" t="n">
        <v>330000</v>
      </c>
      <c r="D11" s="4" t="n">
        <f aca="false">C11*1.2</f>
        <v>396000</v>
      </c>
      <c r="E11" s="4" t="n">
        <f aca="false">C11*0.8</f>
        <v>264000</v>
      </c>
      <c r="F11" s="4" t="n">
        <f aca="false">(E11*0.5)+(C11*0.3)+(D11*0.2)</f>
        <v>310200</v>
      </c>
      <c r="G11" s="4" t="n">
        <f aca="false">G10</f>
        <v>121000</v>
      </c>
      <c r="H11" s="4" t="n">
        <v>260000</v>
      </c>
      <c r="I11" s="0" t="n">
        <v>5</v>
      </c>
      <c r="J11" s="4" t="n">
        <f aca="false">(F11-G11)*(1+(I11/100))^(-A11)</f>
        <v>134460.907660619</v>
      </c>
      <c r="K11" s="4" t="n">
        <f aca="false">J11+((H11*(1+(I11/100))^(-A11)))</f>
        <v>319238.053494451</v>
      </c>
      <c r="L11" s="4"/>
    </row>
    <row r="12" customFormat="false" ht="12.8" hidden="false" customHeight="false" outlineLevel="0" collapsed="false">
      <c r="A12" s="0" t="n">
        <v>8</v>
      </c>
      <c r="B12" s="4"/>
      <c r="C12" s="4" t="n">
        <v>330000</v>
      </c>
      <c r="D12" s="4" t="n">
        <f aca="false">C12*1.2</f>
        <v>396000</v>
      </c>
      <c r="E12" s="4" t="n">
        <f aca="false">C12*0.8</f>
        <v>264000</v>
      </c>
      <c r="F12" s="4" t="n">
        <f aca="false">(E12*0.5)+(C12*0.3)+(D12*0.2)</f>
        <v>310200</v>
      </c>
      <c r="G12" s="4" t="n">
        <f aca="false">G11</f>
        <v>121000</v>
      </c>
      <c r="H12" s="4" t="n">
        <v>240000</v>
      </c>
      <c r="I12" s="0" t="n">
        <v>5</v>
      </c>
      <c r="J12" s="4" t="n">
        <f aca="false">(F12-G12)*(1+(I12/100))^(-A12)+(H12*(1+I12/100)^(-A12))</f>
        <v>290499.454182713</v>
      </c>
    </row>
    <row r="13" customFormat="false" ht="12.8" hidden="false" customHeight="false" outlineLevel="0" collapsed="false">
      <c r="I13" s="2" t="s">
        <v>61</v>
      </c>
      <c r="J13" s="9" t="n">
        <f aca="false">SUM(J4:J12)</f>
        <v>969055.371200231</v>
      </c>
      <c r="K13" s="3" t="n">
        <f aca="false">SUM(K4:K12)</f>
        <v>863333.06285135</v>
      </c>
      <c r="L13" s="3" t="n">
        <f aca="false">SUM(L4:L12)</f>
        <v>753035.320415155</v>
      </c>
      <c r="M13" s="3" t="n">
        <f aca="false">SUM(M4:M12)</f>
        <v>637968.906253787</v>
      </c>
    </row>
    <row r="14" customFormat="false" ht="12.8" hidden="false" customHeight="false" outlineLevel="0" collapsed="false">
      <c r="I14" s="2" t="s">
        <v>62</v>
      </c>
      <c r="J14" s="4" t="n">
        <f aca="false">J13*(1+(I5/100))^A12</f>
        <v>1431736.13351281</v>
      </c>
    </row>
    <row r="17" customFormat="false" ht="12.8" hidden="false" customHeight="false" outlineLevel="0" collapsed="false">
      <c r="A17" s="2" t="s">
        <v>63</v>
      </c>
      <c r="B17" s="8"/>
      <c r="C17" s="8"/>
    </row>
    <row r="18" customFormat="false" ht="12.8" hidden="false" customHeight="false" outlineLevel="0" collapsed="false">
      <c r="J18" s="0" t="s">
        <v>47</v>
      </c>
    </row>
    <row r="19" customFormat="false" ht="12.8" hidden="false" customHeight="false" outlineLevel="0" collapsed="false">
      <c r="A19" s="1" t="s">
        <v>48</v>
      </c>
      <c r="B19" s="3" t="s">
        <v>49</v>
      </c>
      <c r="C19" s="3" t="s">
        <v>50</v>
      </c>
      <c r="D19" s="3" t="s">
        <v>51</v>
      </c>
      <c r="E19" s="3" t="s">
        <v>52</v>
      </c>
      <c r="F19" s="3" t="s">
        <v>53</v>
      </c>
      <c r="G19" s="1" t="s">
        <v>54</v>
      </c>
      <c r="H19" s="1" t="s">
        <v>55</v>
      </c>
      <c r="I19" s="1" t="s">
        <v>56</v>
      </c>
      <c r="J19" s="0" t="s">
        <v>57</v>
      </c>
      <c r="K19" s="0" t="s">
        <v>58</v>
      </c>
      <c r="L19" s="0" t="s">
        <v>59</v>
      </c>
      <c r="M19" s="0" t="s">
        <v>60</v>
      </c>
    </row>
    <row r="20" customFormat="false" ht="12.8" hidden="false" customHeight="false" outlineLevel="0" collapsed="false">
      <c r="A20" s="0" t="n">
        <v>0</v>
      </c>
      <c r="B20" s="4" t="n">
        <v>-300000</v>
      </c>
      <c r="C20" s="4"/>
      <c r="D20" s="4"/>
      <c r="E20" s="4"/>
      <c r="F20" s="4"/>
      <c r="J20" s="4" t="n">
        <f aca="false">B20</f>
        <v>-300000</v>
      </c>
      <c r="K20" s="4" t="n">
        <f aca="false">B20</f>
        <v>-300000</v>
      </c>
      <c r="L20" s="4" t="n">
        <f aca="false">B20</f>
        <v>-300000</v>
      </c>
      <c r="M20" s="4" t="n">
        <f aca="false">B20</f>
        <v>-300000</v>
      </c>
    </row>
    <row r="21" customFormat="false" ht="12.8" hidden="false" customHeight="false" outlineLevel="0" collapsed="false">
      <c r="A21" s="0" t="n">
        <v>1</v>
      </c>
      <c r="B21" s="4"/>
      <c r="C21" s="4" t="n">
        <v>280000</v>
      </c>
      <c r="D21" s="4" t="n">
        <f aca="false">C21*1.2</f>
        <v>336000</v>
      </c>
      <c r="E21" s="4" t="n">
        <f aca="false">C21*0.8</f>
        <v>224000</v>
      </c>
      <c r="F21" s="4" t="n">
        <f aca="false">(E21*0.5)+(C21*0.3)+(D21*0.2)</f>
        <v>263200</v>
      </c>
      <c r="G21" s="4" t="n">
        <f aca="false">'Statische IVR'!C7+'Statische IVR'!C16</f>
        <v>160800</v>
      </c>
      <c r="H21" s="4" t="n">
        <v>0</v>
      </c>
      <c r="I21" s="0" t="n">
        <v>5</v>
      </c>
      <c r="J21" s="4" t="n">
        <f aca="false">(F21-G21)*(1+(I21/100))^(-A21)</f>
        <v>97523.8095238095</v>
      </c>
      <c r="K21" s="4" t="n">
        <f aca="false">J21</f>
        <v>97523.8095238095</v>
      </c>
      <c r="L21" s="4" t="n">
        <f aca="false">K21</f>
        <v>97523.8095238095</v>
      </c>
      <c r="M21" s="4" t="n">
        <f aca="false">L21</f>
        <v>97523.8095238095</v>
      </c>
    </row>
    <row r="22" customFormat="false" ht="12.8" hidden="false" customHeight="false" outlineLevel="0" collapsed="false">
      <c r="A22" s="0" t="n">
        <v>2</v>
      </c>
      <c r="B22" s="4"/>
      <c r="C22" s="4" t="n">
        <v>310000</v>
      </c>
      <c r="D22" s="4" t="n">
        <f aca="false">C22*1.2</f>
        <v>372000</v>
      </c>
      <c r="E22" s="4" t="n">
        <f aca="false">C22*0.8</f>
        <v>248000</v>
      </c>
      <c r="F22" s="4" t="n">
        <f aca="false">(E22*0.5)+(C22*0.3)+(D22*0.2)</f>
        <v>291400</v>
      </c>
      <c r="G22" s="4" t="n">
        <f aca="false">G21</f>
        <v>160800</v>
      </c>
      <c r="H22" s="4" t="n">
        <v>0</v>
      </c>
      <c r="I22" s="0" t="n">
        <v>5</v>
      </c>
      <c r="J22" s="4" t="n">
        <f aca="false">(F22-G22)*(1+(I22/100))^(-A22)</f>
        <v>118458.049886621</v>
      </c>
      <c r="K22" s="4" t="n">
        <f aca="false">J22</f>
        <v>118458.049886621</v>
      </c>
      <c r="L22" s="4" t="n">
        <f aca="false">K22</f>
        <v>118458.049886621</v>
      </c>
      <c r="M22" s="4" t="n">
        <f aca="false">L22</f>
        <v>118458.049886621</v>
      </c>
    </row>
    <row r="23" customFormat="false" ht="12.8" hidden="false" customHeight="false" outlineLevel="0" collapsed="false">
      <c r="A23" s="0" t="n">
        <v>3</v>
      </c>
      <c r="B23" s="4"/>
      <c r="C23" s="4" t="n">
        <v>250000</v>
      </c>
      <c r="D23" s="4" t="n">
        <f aca="false">C23*1.2</f>
        <v>300000</v>
      </c>
      <c r="E23" s="4" t="n">
        <f aca="false">C23*0.8</f>
        <v>200000</v>
      </c>
      <c r="F23" s="4" t="n">
        <f aca="false">(E23*0.5)+(C23*0.3)+(D23*0.2)</f>
        <v>235000</v>
      </c>
      <c r="G23" s="4" t="n">
        <f aca="false">G22</f>
        <v>160800</v>
      </c>
      <c r="H23" s="4" t="n">
        <v>0</v>
      </c>
      <c r="I23" s="0" t="n">
        <v>5</v>
      </c>
      <c r="J23" s="4" t="n">
        <f aca="false">(F23-G23)*(1+(I23/100))^(-A23)</f>
        <v>64096.7498110355</v>
      </c>
      <c r="K23" s="4" t="n">
        <f aca="false">J23</f>
        <v>64096.7498110355</v>
      </c>
      <c r="L23" s="4" t="n">
        <f aca="false">K23</f>
        <v>64096.7498110355</v>
      </c>
      <c r="M23" s="4" t="n">
        <f aca="false">L23</f>
        <v>64096.7498110355</v>
      </c>
    </row>
    <row r="24" customFormat="false" ht="12.8" hidden="false" customHeight="false" outlineLevel="0" collapsed="false">
      <c r="A24" s="0" t="n">
        <v>4</v>
      </c>
      <c r="B24" s="4"/>
      <c r="C24" s="4" t="n">
        <v>330000</v>
      </c>
      <c r="D24" s="4" t="n">
        <f aca="false">C24*1.2</f>
        <v>396000</v>
      </c>
      <c r="E24" s="4" t="n">
        <f aca="false">C24*0.8</f>
        <v>264000</v>
      </c>
      <c r="F24" s="4" t="n">
        <f aca="false">(E24*0.5)+(C24*0.3)+(D24*0.2)</f>
        <v>310200</v>
      </c>
      <c r="G24" s="4" t="n">
        <f aca="false">G23</f>
        <v>160800</v>
      </c>
      <c r="H24" s="4" t="n">
        <v>0</v>
      </c>
      <c r="I24" s="0" t="n">
        <v>5</v>
      </c>
      <c r="J24" s="4" t="n">
        <f aca="false">(F24-G24)*(1+(I24/100))^(-A24)</f>
        <v>122911.749733907</v>
      </c>
      <c r="K24" s="4" t="n">
        <f aca="false">J24</f>
        <v>122911.749733907</v>
      </c>
      <c r="L24" s="4" t="n">
        <f aca="false">K24</f>
        <v>122911.749733907</v>
      </c>
      <c r="M24" s="4" t="n">
        <f aca="false">L24</f>
        <v>122911.749733907</v>
      </c>
    </row>
    <row r="25" customFormat="false" ht="12.8" hidden="false" customHeight="false" outlineLevel="0" collapsed="false">
      <c r="A25" s="0" t="n">
        <v>5</v>
      </c>
      <c r="B25" s="4"/>
      <c r="C25" s="4" t="n">
        <v>260000</v>
      </c>
      <c r="D25" s="4" t="n">
        <f aca="false">C25*1.2</f>
        <v>312000</v>
      </c>
      <c r="E25" s="4" t="n">
        <f aca="false">C25*0.8</f>
        <v>208000</v>
      </c>
      <c r="F25" s="4" t="n">
        <f aca="false">(E25*0.5)+(C25*0.3)+(D25*0.2)</f>
        <v>244400</v>
      </c>
      <c r="G25" s="4" t="n">
        <f aca="false">G24</f>
        <v>160800</v>
      </c>
      <c r="H25" s="4" t="n">
        <v>200000</v>
      </c>
      <c r="I25" s="0" t="n">
        <v>5</v>
      </c>
      <c r="J25" s="4" t="n">
        <f aca="false">(F25-G25)*(1+(I25/100))^(-A25)</f>
        <v>65502.7875167632</v>
      </c>
      <c r="K25" s="4" t="n">
        <f aca="false">J25</f>
        <v>65502.7875167632</v>
      </c>
      <c r="L25" s="4" t="n">
        <f aca="false">K25</f>
        <v>65502.7875167632</v>
      </c>
      <c r="M25" s="4" t="n">
        <f aca="false">J25+((H25*(1+(I25/100))^(-A25)))</f>
        <v>222208.020810455</v>
      </c>
    </row>
    <row r="26" customFormat="false" ht="12.8" hidden="false" customHeight="false" outlineLevel="0" collapsed="false">
      <c r="A26" s="0" t="n">
        <v>6</v>
      </c>
      <c r="B26" s="4"/>
      <c r="C26" s="4" t="n">
        <v>340000</v>
      </c>
      <c r="D26" s="4" t="n">
        <f aca="false">C26*1.2</f>
        <v>408000</v>
      </c>
      <c r="E26" s="4" t="n">
        <f aca="false">C26*0.8</f>
        <v>272000</v>
      </c>
      <c r="F26" s="4" t="n">
        <f aca="false">(E26*0.5)+(C26*0.3)+(D26*0.2)</f>
        <v>319600</v>
      </c>
      <c r="G26" s="4" t="n">
        <f aca="false">G25</f>
        <v>160800</v>
      </c>
      <c r="H26" s="4" t="n">
        <v>180000</v>
      </c>
      <c r="I26" s="0" t="n">
        <v>5</v>
      </c>
      <c r="J26" s="4" t="n">
        <f aca="false">(F26-G26)*(1+(I26/100))^(-A26)</f>
        <v>118499.004985896</v>
      </c>
      <c r="K26" s="4" t="n">
        <f aca="false">J26</f>
        <v>118499.004985896</v>
      </c>
      <c r="L26" s="4" t="n">
        <f aca="false">J26+((H26*(1+(I26/100))^(-A26)))</f>
        <v>252817.776380489</v>
      </c>
    </row>
    <row r="27" customFormat="false" ht="12.8" hidden="false" customHeight="false" outlineLevel="0" collapsed="false">
      <c r="A27" s="0" t="n">
        <v>7</v>
      </c>
      <c r="B27" s="4"/>
      <c r="C27" s="4" t="n">
        <v>240000</v>
      </c>
      <c r="D27" s="4" t="n">
        <f aca="false">C27*1.2</f>
        <v>288000</v>
      </c>
      <c r="E27" s="4" t="n">
        <f aca="false">C27*0.8</f>
        <v>192000</v>
      </c>
      <c r="F27" s="4" t="n">
        <f aca="false">(E27*0.5)+(C27*0.3)+(D27*0.2)</f>
        <v>225600</v>
      </c>
      <c r="G27" s="4" t="n">
        <f aca="false">G26</f>
        <v>160800</v>
      </c>
      <c r="H27" s="4" t="n">
        <v>160000</v>
      </c>
      <c r="I27" s="0" t="n">
        <v>5</v>
      </c>
      <c r="J27" s="4" t="n">
        <f aca="false">(F27-G27)*(1+(I27/100))^(-A27)</f>
        <v>46052.1501924319</v>
      </c>
      <c r="K27" s="4" t="n">
        <f aca="false">J27+((H27*(1+(I27/100))^(-A27)))</f>
        <v>159761.163013251</v>
      </c>
      <c r="L27" s="4"/>
    </row>
    <row r="28" customFormat="false" ht="12.8" hidden="false" customHeight="false" outlineLevel="0" collapsed="false">
      <c r="A28" s="0" t="n">
        <v>8</v>
      </c>
      <c r="B28" s="4"/>
      <c r="C28" s="4" t="n">
        <v>350000</v>
      </c>
      <c r="D28" s="4" t="n">
        <f aca="false">C28*1.2</f>
        <v>420000</v>
      </c>
      <c r="E28" s="4" t="n">
        <f aca="false">C28*0.8</f>
        <v>280000</v>
      </c>
      <c r="F28" s="4" t="n">
        <f aca="false">(E28*0.5)+(C28*0.3)+(D28*0.2)</f>
        <v>329000</v>
      </c>
      <c r="G28" s="4" t="n">
        <f aca="false">G27</f>
        <v>160800</v>
      </c>
      <c r="H28" s="4" t="n">
        <v>140000</v>
      </c>
      <c r="I28" s="0" t="n">
        <v>5</v>
      </c>
      <c r="J28" s="4" t="n">
        <f aca="false">(F28-G28)*(1+(I28/100))^(-A28)+(H28*(1+I28/100)^(-A28))</f>
        <v>208601.891377241</v>
      </c>
    </row>
    <row r="29" customFormat="false" ht="12.8" hidden="false" customHeight="false" outlineLevel="0" collapsed="false">
      <c r="I29" s="2" t="s">
        <v>61</v>
      </c>
      <c r="J29" s="9" t="n">
        <f aca="false">SUM(J20:J28)</f>
        <v>541646.193027706</v>
      </c>
      <c r="K29" s="3" t="n">
        <f aca="false">SUM(K20:K28)</f>
        <v>446753.314471284</v>
      </c>
      <c r="L29" s="3" t="n">
        <f aca="false">SUM(L20:L28)</f>
        <v>421310.922852626</v>
      </c>
      <c r="M29" s="3" t="n">
        <f aca="false">SUM(M20:M28)</f>
        <v>325198.379765828</v>
      </c>
    </row>
    <row r="30" customFormat="false" ht="12.8" hidden="false" customHeight="false" outlineLevel="0" collapsed="false">
      <c r="A30" s="2" t="s">
        <v>34</v>
      </c>
      <c r="B30" s="8"/>
      <c r="C30" s="8"/>
      <c r="I30" s="2" t="s">
        <v>62</v>
      </c>
      <c r="J30" s="4" t="n">
        <f aca="false">J29*(1+(I21/100))^A28</f>
        <v>800258.116496406</v>
      </c>
    </row>
    <row r="32" customFormat="false" ht="12.8" hidden="false" customHeight="false" outlineLevel="0" collapsed="false">
      <c r="A32" s="1" t="s">
        <v>64</v>
      </c>
      <c r="B32" s="1"/>
      <c r="C32" s="1"/>
      <c r="D32" s="1"/>
      <c r="E32" s="1"/>
      <c r="F32" s="1"/>
      <c r="G32" s="1"/>
    </row>
    <row r="33" customFormat="false" ht="12.8" hidden="false" customHeight="false" outlineLevel="0" collapsed="false">
      <c r="A33" s="1" t="s">
        <v>65</v>
      </c>
      <c r="B33" s="1"/>
      <c r="C33" s="1"/>
      <c r="D33" s="1"/>
      <c r="E33" s="1"/>
      <c r="F33" s="1"/>
      <c r="G33" s="1"/>
    </row>
    <row r="34" customFormat="false" ht="12.8" hidden="false" customHeight="false" outlineLevel="0" collapsed="false">
      <c r="A34" s="1" t="s">
        <v>66</v>
      </c>
      <c r="B34" s="1"/>
      <c r="C34" s="1"/>
      <c r="D34" s="1"/>
      <c r="E34" s="1"/>
      <c r="F34" s="1"/>
      <c r="G34" s="1"/>
    </row>
    <row r="35" customFormat="false" ht="12.8" hidden="false" customHeight="false" outlineLevel="0" collapsed="false">
      <c r="A35" s="1" t="s">
        <v>67</v>
      </c>
      <c r="B35" s="1"/>
      <c r="C35" s="1"/>
      <c r="D35" s="1"/>
      <c r="E35" s="1"/>
      <c r="F35" s="1"/>
      <c r="G35" s="1"/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7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G28" activeCellId="0" sqref="G28"/>
    </sheetView>
  </sheetViews>
  <sheetFormatPr defaultColWidth="11.53515625" defaultRowHeight="12.8" customHeight="true" zeroHeight="false" outlineLevelRow="0" outlineLevelCol="0"/>
  <cols>
    <col collapsed="false" customWidth="true" hidden="false" outlineLevel="0" max="10" min="10" style="0" width="16.1"/>
  </cols>
  <sheetData>
    <row r="1" customFormat="false" ht="12.8" hidden="false" customHeight="false" outlineLevel="0" collapsed="false">
      <c r="A1" s="2" t="s">
        <v>68</v>
      </c>
      <c r="B1" s="8"/>
      <c r="C1" s="8"/>
    </row>
    <row r="3" customFormat="false" ht="12.8" hidden="false" customHeight="false" outlineLevel="0" collapsed="false">
      <c r="A3" s="1" t="s">
        <v>48</v>
      </c>
      <c r="B3" s="3" t="s">
        <v>49</v>
      </c>
      <c r="C3" s="3" t="s">
        <v>50</v>
      </c>
      <c r="D3" s="3" t="s">
        <v>51</v>
      </c>
      <c r="E3" s="3" t="s">
        <v>52</v>
      </c>
      <c r="F3" s="3" t="s">
        <v>53</v>
      </c>
      <c r="G3" s="1" t="s">
        <v>54</v>
      </c>
      <c r="H3" s="1" t="s">
        <v>55</v>
      </c>
      <c r="I3" s="1" t="s">
        <v>56</v>
      </c>
      <c r="J3" s="0" t="s">
        <v>69</v>
      </c>
    </row>
    <row r="4" customFormat="false" ht="12.8" hidden="false" customHeight="false" outlineLevel="0" collapsed="false">
      <c r="A4" s="0" t="n">
        <v>0</v>
      </c>
      <c r="B4" s="4" t="n">
        <v>-500000</v>
      </c>
      <c r="C4" s="4"/>
      <c r="D4" s="4"/>
      <c r="E4" s="4"/>
      <c r="F4" s="4"/>
      <c r="I4" s="0" t="n">
        <v>5</v>
      </c>
      <c r="J4" s="4" t="n">
        <f aca="false">B4*(1+(I4/100))^(A12-A4)</f>
        <v>-738727.721894532</v>
      </c>
    </row>
    <row r="5" customFormat="false" ht="12.8" hidden="false" customHeight="false" outlineLevel="0" collapsed="false">
      <c r="A5" s="0" t="n">
        <v>1</v>
      </c>
      <c r="B5" s="4"/>
      <c r="C5" s="4" t="n">
        <v>360000</v>
      </c>
      <c r="D5" s="4" t="n">
        <f aca="false">C5*1.2</f>
        <v>432000</v>
      </c>
      <c r="E5" s="4" t="n">
        <f aca="false">C5*0.8</f>
        <v>288000</v>
      </c>
      <c r="F5" s="4" t="n">
        <f aca="false">(E5*0.5)+(C5*0.3)+(D5*0.2)</f>
        <v>338400</v>
      </c>
      <c r="G5" s="4" t="n">
        <f aca="false">'Statische IVR'!B7+'Statische IVR'!B16</f>
        <v>121000</v>
      </c>
      <c r="H5" s="4" t="n">
        <v>0</v>
      </c>
      <c r="I5" s="0" t="n">
        <v>5</v>
      </c>
      <c r="J5" s="4" t="n">
        <f aca="false">(F5-G5)*(1+(I5/100))^($A$12-A5)</f>
        <v>305903.631885469</v>
      </c>
    </row>
    <row r="6" customFormat="false" ht="12.8" hidden="false" customHeight="false" outlineLevel="0" collapsed="false">
      <c r="A6" s="0" t="n">
        <v>2</v>
      </c>
      <c r="B6" s="4"/>
      <c r="C6" s="4" t="n">
        <v>360000</v>
      </c>
      <c r="D6" s="4" t="n">
        <f aca="false">C6*1.2</f>
        <v>432000</v>
      </c>
      <c r="E6" s="4" t="n">
        <f aca="false">C6*0.8</f>
        <v>288000</v>
      </c>
      <c r="F6" s="4" t="n">
        <f aca="false">(E6*0.5)+(C6*0.3)+(D6*0.2)</f>
        <v>338400</v>
      </c>
      <c r="G6" s="4" t="n">
        <f aca="false">G5</f>
        <v>121000</v>
      </c>
      <c r="H6" s="4" t="n">
        <v>0</v>
      </c>
      <c r="I6" s="0" t="n">
        <v>5</v>
      </c>
      <c r="J6" s="4" t="n">
        <f aca="false">(F6-G6)*(1+(I6/100))^($A$12-A6)</f>
        <v>291336.792271875</v>
      </c>
    </row>
    <row r="7" customFormat="false" ht="12.8" hidden="false" customHeight="false" outlineLevel="0" collapsed="false">
      <c r="A7" s="0" t="n">
        <v>3</v>
      </c>
      <c r="B7" s="4"/>
      <c r="C7" s="4" t="n">
        <v>350000</v>
      </c>
      <c r="D7" s="4" t="n">
        <f aca="false">C7*1.2</f>
        <v>420000</v>
      </c>
      <c r="E7" s="4" t="n">
        <f aca="false">C7*0.8</f>
        <v>280000</v>
      </c>
      <c r="F7" s="4" t="n">
        <f aca="false">(E7*0.5)+(C7*0.3)+(D7*0.2)</f>
        <v>329000</v>
      </c>
      <c r="G7" s="4" t="n">
        <f aca="false">G6</f>
        <v>121000</v>
      </c>
      <c r="H7" s="4" t="n">
        <v>0</v>
      </c>
      <c r="I7" s="0" t="n">
        <v>5</v>
      </c>
      <c r="J7" s="4" t="n">
        <f aca="false">(F7-G7)*(1+(I7/100))^($A$12-A7)</f>
        <v>265466.565</v>
      </c>
    </row>
    <row r="8" customFormat="false" ht="12.8" hidden="false" customHeight="false" outlineLevel="0" collapsed="false">
      <c r="A8" s="0" t="n">
        <v>4</v>
      </c>
      <c r="B8" s="4"/>
      <c r="C8" s="4" t="n">
        <v>340000</v>
      </c>
      <c r="D8" s="4" t="n">
        <f aca="false">C8*1.2</f>
        <v>408000</v>
      </c>
      <c r="E8" s="4" t="n">
        <f aca="false">C8*0.8</f>
        <v>272000</v>
      </c>
      <c r="F8" s="4" t="n">
        <f aca="false">(E8*0.5)+(C8*0.3)+(D8*0.2)</f>
        <v>319600</v>
      </c>
      <c r="G8" s="4" t="n">
        <f aca="false">G7</f>
        <v>121000</v>
      </c>
      <c r="H8" s="4" t="n">
        <v>0</v>
      </c>
      <c r="I8" s="0" t="n">
        <v>5</v>
      </c>
      <c r="J8" s="4" t="n">
        <f aca="false">(F8-G8)*(1+(I8/100))^($A$12-A8)</f>
        <v>241399.54125</v>
      </c>
    </row>
    <row r="9" customFormat="false" ht="12.8" hidden="false" customHeight="false" outlineLevel="0" collapsed="false">
      <c r="A9" s="0" t="n">
        <v>5</v>
      </c>
      <c r="B9" s="4"/>
      <c r="C9" s="4" t="n">
        <v>340000</v>
      </c>
      <c r="D9" s="4" t="n">
        <f aca="false">C9*1.2</f>
        <v>408000</v>
      </c>
      <c r="E9" s="4" t="n">
        <f aca="false">C9*0.8</f>
        <v>272000</v>
      </c>
      <c r="F9" s="4" t="n">
        <f aca="false">(E9*0.5)+(C9*0.3)+(D9*0.2)</f>
        <v>319600</v>
      </c>
      <c r="G9" s="4" t="n">
        <f aca="false">G8</f>
        <v>121000</v>
      </c>
      <c r="H9" s="4" t="n">
        <v>300000</v>
      </c>
      <c r="I9" s="0" t="n">
        <v>5</v>
      </c>
      <c r="J9" s="4" t="n">
        <f aca="false">(F9-G9)*(1+(I9/100))^($A$12-A9)</f>
        <v>229904.325</v>
      </c>
    </row>
    <row r="10" customFormat="false" ht="12.8" hidden="false" customHeight="false" outlineLevel="0" collapsed="false">
      <c r="A10" s="0" t="n">
        <v>6</v>
      </c>
      <c r="B10" s="4"/>
      <c r="C10" s="4" t="n">
        <v>330000</v>
      </c>
      <c r="D10" s="4" t="n">
        <f aca="false">C10*1.2</f>
        <v>396000</v>
      </c>
      <c r="E10" s="4" t="n">
        <f aca="false">C10*0.8</f>
        <v>264000</v>
      </c>
      <c r="F10" s="4" t="n">
        <f aca="false">(E10*0.5)+(C10*0.3)+(D10*0.2)</f>
        <v>310200</v>
      </c>
      <c r="G10" s="4" t="n">
        <f aca="false">G9</f>
        <v>121000</v>
      </c>
      <c r="H10" s="4" t="n">
        <v>280000</v>
      </c>
      <c r="I10" s="0" t="n">
        <v>5</v>
      </c>
      <c r="J10" s="4" t="n">
        <f aca="false">(F10-G10)*(1+(I10/100))^($A$12-A10)</f>
        <v>208593</v>
      </c>
    </row>
    <row r="11" customFormat="false" ht="12.8" hidden="false" customHeight="false" outlineLevel="0" collapsed="false">
      <c r="A11" s="0" t="n">
        <v>7</v>
      </c>
      <c r="B11" s="4"/>
      <c r="C11" s="4" t="n">
        <v>330000</v>
      </c>
      <c r="D11" s="4" t="n">
        <f aca="false">C11*1.2</f>
        <v>396000</v>
      </c>
      <c r="E11" s="4" t="n">
        <f aca="false">C11*0.8</f>
        <v>264000</v>
      </c>
      <c r="F11" s="4" t="n">
        <f aca="false">(E11*0.5)+(C11*0.3)+(D11*0.2)</f>
        <v>310200</v>
      </c>
      <c r="G11" s="4" t="n">
        <f aca="false">G10</f>
        <v>121000</v>
      </c>
      <c r="H11" s="4" t="n">
        <v>260000</v>
      </c>
      <c r="I11" s="0" t="n">
        <v>5</v>
      </c>
      <c r="J11" s="4" t="n">
        <f aca="false">(F11-G11)*(1+(I11/100))^($A$12-A11)</f>
        <v>198660</v>
      </c>
    </row>
    <row r="12" customFormat="false" ht="12.8" hidden="false" customHeight="false" outlineLevel="0" collapsed="false">
      <c r="A12" s="0" t="n">
        <v>8</v>
      </c>
      <c r="B12" s="4"/>
      <c r="C12" s="4" t="n">
        <v>330000</v>
      </c>
      <c r="D12" s="4" t="n">
        <f aca="false">C12*1.2</f>
        <v>396000</v>
      </c>
      <c r="E12" s="4" t="n">
        <f aca="false">C12*0.8</f>
        <v>264000</v>
      </c>
      <c r="F12" s="4" t="n">
        <f aca="false">(E12*0.5)+(C12*0.3)+(D12*0.2)</f>
        <v>310200</v>
      </c>
      <c r="G12" s="4" t="n">
        <f aca="false">G11</f>
        <v>121000</v>
      </c>
      <c r="H12" s="4" t="n">
        <v>240000</v>
      </c>
      <c r="I12" s="0" t="n">
        <v>5</v>
      </c>
      <c r="J12" s="4" t="n">
        <f aca="false">(F12-G12)*(1+(I12/100))^($A$12-A12)</f>
        <v>189200</v>
      </c>
    </row>
    <row r="13" customFormat="false" ht="12.8" hidden="false" customHeight="false" outlineLevel="0" collapsed="false">
      <c r="H13" s="2"/>
      <c r="I13" s="10" t="s">
        <v>70</v>
      </c>
      <c r="J13" s="9" t="n">
        <f aca="false">SUM(J4:J12)+H12</f>
        <v>1431736.13351281</v>
      </c>
    </row>
    <row r="15" customFormat="false" ht="12.8" hidden="false" customHeight="false" outlineLevel="0" collapsed="false">
      <c r="A15" s="2" t="s">
        <v>71</v>
      </c>
      <c r="B15" s="8"/>
      <c r="C15" s="8"/>
    </row>
    <row r="17" customFormat="false" ht="12.8" hidden="false" customHeight="false" outlineLevel="0" collapsed="false">
      <c r="A17" s="1" t="s">
        <v>48</v>
      </c>
      <c r="B17" s="3" t="s">
        <v>49</v>
      </c>
      <c r="C17" s="3" t="s">
        <v>50</v>
      </c>
      <c r="D17" s="3" t="s">
        <v>51</v>
      </c>
      <c r="E17" s="3" t="s">
        <v>52</v>
      </c>
      <c r="F17" s="3" t="s">
        <v>53</v>
      </c>
      <c r="G17" s="1" t="s">
        <v>54</v>
      </c>
      <c r="H17" s="1" t="s">
        <v>55</v>
      </c>
      <c r="I17" s="1" t="s">
        <v>56</v>
      </c>
      <c r="J17" s="0" t="s">
        <v>69</v>
      </c>
    </row>
    <row r="18" customFormat="false" ht="12.8" hidden="false" customHeight="false" outlineLevel="0" collapsed="false">
      <c r="A18" s="0" t="n">
        <v>0</v>
      </c>
      <c r="B18" s="4" t="n">
        <v>-300000</v>
      </c>
      <c r="C18" s="4"/>
      <c r="D18" s="4"/>
      <c r="E18" s="4"/>
      <c r="F18" s="4"/>
      <c r="I18" s="0" t="n">
        <v>5</v>
      </c>
      <c r="J18" s="4" t="n">
        <f aca="false">B18*(1+(I18/100))^(A26-A18)</f>
        <v>-443236.633136719</v>
      </c>
    </row>
    <row r="19" customFormat="false" ht="12.8" hidden="false" customHeight="false" outlineLevel="0" collapsed="false">
      <c r="A19" s="0" t="n">
        <v>1</v>
      </c>
      <c r="B19" s="4"/>
      <c r="C19" s="4" t="n">
        <v>280000</v>
      </c>
      <c r="D19" s="4" t="n">
        <v>336000</v>
      </c>
      <c r="E19" s="4" t="n">
        <v>224000</v>
      </c>
      <c r="F19" s="4" t="n">
        <v>263200</v>
      </c>
      <c r="G19" s="4" t="n">
        <v>160800</v>
      </c>
      <c r="H19" s="4" t="n">
        <v>0</v>
      </c>
      <c r="I19" s="0" t="n">
        <v>5</v>
      </c>
      <c r="J19" s="4" t="n">
        <f aca="false">(F19-G19)*(1+(I19/100))^($A$26-A19)</f>
        <v>144087.08328</v>
      </c>
    </row>
    <row r="20" customFormat="false" ht="12.8" hidden="false" customHeight="false" outlineLevel="0" collapsed="false">
      <c r="A20" s="0" t="n">
        <v>2</v>
      </c>
      <c r="B20" s="4"/>
      <c r="C20" s="4" t="n">
        <v>310000</v>
      </c>
      <c r="D20" s="4" t="n">
        <v>372000</v>
      </c>
      <c r="E20" s="4" t="n">
        <v>248000</v>
      </c>
      <c r="F20" s="4" t="n">
        <v>291400</v>
      </c>
      <c r="G20" s="4" t="n">
        <v>160800</v>
      </c>
      <c r="H20" s="4" t="n">
        <v>0</v>
      </c>
      <c r="I20" s="0" t="n">
        <v>5</v>
      </c>
      <c r="J20" s="4" t="n">
        <f aca="false">(F20-G20)*(1+(I20/100))^($A$26-A20)</f>
        <v>175016.490665625</v>
      </c>
    </row>
    <row r="21" customFormat="false" ht="12.8" hidden="false" customHeight="false" outlineLevel="0" collapsed="false">
      <c r="A21" s="0" t="n">
        <v>3</v>
      </c>
      <c r="B21" s="4"/>
      <c r="C21" s="4" t="n">
        <v>250000</v>
      </c>
      <c r="D21" s="4" t="n">
        <v>300000</v>
      </c>
      <c r="E21" s="4" t="n">
        <v>200000</v>
      </c>
      <c r="F21" s="4" t="n">
        <v>235000</v>
      </c>
      <c r="G21" s="4" t="n">
        <v>160800</v>
      </c>
      <c r="H21" s="4" t="n">
        <v>0</v>
      </c>
      <c r="I21" s="0" t="n">
        <v>5</v>
      </c>
      <c r="J21" s="4" t="n">
        <f aca="false">(F21-G21)*(1+(I21/100))^($A$26-A21)</f>
        <v>94700.0919375</v>
      </c>
    </row>
    <row r="22" customFormat="false" ht="12.8" hidden="false" customHeight="false" outlineLevel="0" collapsed="false">
      <c r="A22" s="0" t="n">
        <v>4</v>
      </c>
      <c r="B22" s="4"/>
      <c r="C22" s="4" t="n">
        <v>330000</v>
      </c>
      <c r="D22" s="4" t="n">
        <v>396000</v>
      </c>
      <c r="E22" s="4" t="n">
        <v>264000</v>
      </c>
      <c r="F22" s="4" t="n">
        <v>310200</v>
      </c>
      <c r="G22" s="4" t="n">
        <v>160800</v>
      </c>
      <c r="H22" s="4" t="n">
        <v>0</v>
      </c>
      <c r="I22" s="0" t="n">
        <v>5</v>
      </c>
      <c r="J22" s="4" t="n">
        <f aca="false">(F22-G22)*(1+(I22/100))^($A$26-A22)</f>
        <v>181596.63375</v>
      </c>
    </row>
    <row r="23" customFormat="false" ht="12.8" hidden="false" customHeight="false" outlineLevel="0" collapsed="false">
      <c r="A23" s="0" t="n">
        <v>5</v>
      </c>
      <c r="B23" s="4"/>
      <c r="C23" s="4" t="n">
        <v>260000</v>
      </c>
      <c r="D23" s="4" t="n">
        <v>312000</v>
      </c>
      <c r="E23" s="4" t="n">
        <v>208000</v>
      </c>
      <c r="F23" s="4" t="n">
        <v>244400</v>
      </c>
      <c r="G23" s="4" t="n">
        <v>160800</v>
      </c>
      <c r="H23" s="4" t="n">
        <v>200000</v>
      </c>
      <c r="I23" s="0" t="n">
        <v>5</v>
      </c>
      <c r="J23" s="4" t="n">
        <f aca="false">(F23-G23)*(1+(I23/100))^($A$26-A23)</f>
        <v>96777.45</v>
      </c>
    </row>
    <row r="24" customFormat="false" ht="12.8" hidden="false" customHeight="false" outlineLevel="0" collapsed="false">
      <c r="A24" s="0" t="n">
        <v>6</v>
      </c>
      <c r="B24" s="4"/>
      <c r="C24" s="4" t="n">
        <v>340000</v>
      </c>
      <c r="D24" s="4" t="n">
        <v>408000</v>
      </c>
      <c r="E24" s="4" t="n">
        <v>272000</v>
      </c>
      <c r="F24" s="4" t="n">
        <v>319600</v>
      </c>
      <c r="G24" s="4" t="n">
        <v>160800</v>
      </c>
      <c r="H24" s="4" t="n">
        <v>180000</v>
      </c>
      <c r="I24" s="0" t="n">
        <v>5</v>
      </c>
      <c r="J24" s="4" t="n">
        <f aca="false">(F24-G24)*(1+(I24/100))^($A$26-A24)</f>
        <v>175077</v>
      </c>
    </row>
    <row r="25" customFormat="false" ht="12.8" hidden="false" customHeight="false" outlineLevel="0" collapsed="false">
      <c r="A25" s="0" t="n">
        <v>7</v>
      </c>
      <c r="B25" s="4"/>
      <c r="C25" s="4" t="n">
        <v>240000</v>
      </c>
      <c r="D25" s="4" t="n">
        <v>288000</v>
      </c>
      <c r="E25" s="4" t="n">
        <v>192000</v>
      </c>
      <c r="F25" s="4" t="n">
        <v>225600</v>
      </c>
      <c r="G25" s="4" t="n">
        <v>160800</v>
      </c>
      <c r="H25" s="4" t="n">
        <v>160000</v>
      </c>
      <c r="I25" s="0" t="n">
        <v>5</v>
      </c>
      <c r="J25" s="4" t="n">
        <f aca="false">(F25-G25)*(1+(I25/100))^($A$26-A25)</f>
        <v>68040</v>
      </c>
    </row>
    <row r="26" customFormat="false" ht="12.8" hidden="false" customHeight="false" outlineLevel="0" collapsed="false">
      <c r="A26" s="0" t="n">
        <v>8</v>
      </c>
      <c r="B26" s="4"/>
      <c r="C26" s="4" t="n">
        <v>350000</v>
      </c>
      <c r="D26" s="4" t="n">
        <v>420000</v>
      </c>
      <c r="E26" s="4" t="n">
        <v>280000</v>
      </c>
      <c r="F26" s="4" t="n">
        <v>329000</v>
      </c>
      <c r="G26" s="4" t="n">
        <v>160800</v>
      </c>
      <c r="H26" s="4" t="n">
        <v>140000</v>
      </c>
      <c r="I26" s="0" t="n">
        <v>5</v>
      </c>
      <c r="J26" s="4" t="n">
        <f aca="false">(F26-G26)*(1+(I26/100))^($A$26-A26)</f>
        <v>168200</v>
      </c>
    </row>
    <row r="27" customFormat="false" ht="12.8" hidden="false" customHeight="false" outlineLevel="0" collapsed="false">
      <c r="H27" s="2"/>
      <c r="I27" s="10" t="s">
        <v>70</v>
      </c>
      <c r="J27" s="9" t="n">
        <f aca="false">SUM(J18:J26)+H26</f>
        <v>800258.116496406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71</TotalTime>
  <Application>LibreOffice/25.2.1.2$MacOSX_AARCH64 LibreOffice_project/d3abf4aee5fd705e4a92bba33a32f40bc4e56f49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2024-05-05T19:01:40Z</dcterms:created>
  <dc:creator/>
  <dc:description/>
  <dc:language>de-DE</dc:language>
  <cp:lastModifiedBy/>
  <dcterms:modified xsi:type="dcterms:W3CDTF">2024-07-07T17:17:07Z</dcterms:modified>
  <cp:revision>4</cp:revision>
  <dc:subject/>
  <dc:title/>
</cp:coreProperties>
</file>